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8" r:id="rId4"/>
  </sheet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AP44" i="18"/>
  <c r="AC44"/>
  <c r="P44"/>
  <c r="AL43"/>
  <c r="AM43" s="1"/>
  <c r="AN43" s="1"/>
  <c r="AP43" s="1"/>
  <c r="AH43"/>
  <c r="Y43"/>
  <c r="U43"/>
  <c r="Z43" s="1"/>
  <c r="P43"/>
  <c r="N43"/>
  <c r="M43"/>
  <c r="L43"/>
  <c r="H43"/>
  <c r="AL42"/>
  <c r="AH42"/>
  <c r="AM42" s="1"/>
  <c r="AN42" s="1"/>
  <c r="AP42" s="1"/>
  <c r="Z42"/>
  <c r="AA42" s="1"/>
  <c r="AC42" s="1"/>
  <c r="Y42"/>
  <c r="U42"/>
  <c r="M42"/>
  <c r="N42" s="1"/>
  <c r="P42" s="1"/>
  <c r="L42"/>
  <c r="H42"/>
  <c r="AL41"/>
  <c r="AH41"/>
  <c r="AM41" s="1"/>
  <c r="AC41"/>
  <c r="AA41"/>
  <c r="Z41"/>
  <c r="Y41"/>
  <c r="U41"/>
  <c r="L41"/>
  <c r="H41"/>
  <c r="M41" s="1"/>
  <c r="AP40"/>
  <c r="AN40"/>
  <c r="AM40"/>
  <c r="AL40"/>
  <c r="AH40"/>
  <c r="AA40"/>
  <c r="AC40" s="1"/>
  <c r="Z40"/>
  <c r="Y40"/>
  <c r="U40"/>
  <c r="M40"/>
  <c r="L40"/>
  <c r="H40"/>
  <c r="N40" s="1"/>
  <c r="P40" s="1"/>
  <c r="AL39"/>
  <c r="AM39" s="1"/>
  <c r="AN39" s="1"/>
  <c r="AP39" s="1"/>
  <c r="AH39"/>
  <c r="Y39"/>
  <c r="U39"/>
  <c r="Z39" s="1"/>
  <c r="P39"/>
  <c r="N39"/>
  <c r="M39"/>
  <c r="L39"/>
  <c r="H39"/>
  <c r="AL38"/>
  <c r="AH38"/>
  <c r="AM38" s="1"/>
  <c r="AN38" s="1"/>
  <c r="AP38" s="1"/>
  <c r="AA38"/>
  <c r="AC38" s="1"/>
  <c r="Z38"/>
  <c r="Y38"/>
  <c r="U38"/>
  <c r="M38"/>
  <c r="N38" s="1"/>
  <c r="P38" s="1"/>
  <c r="L38"/>
  <c r="H38"/>
  <c r="AL37"/>
  <c r="AH37"/>
  <c r="AM37" s="1"/>
  <c r="AC37"/>
  <c r="AA37"/>
  <c r="Z37"/>
  <c r="Y37"/>
  <c r="U37"/>
  <c r="L37"/>
  <c r="H37"/>
  <c r="M37" s="1"/>
  <c r="AP36"/>
  <c r="AN36"/>
  <c r="AM36"/>
  <c r="AL36"/>
  <c r="AH36"/>
  <c r="AA36"/>
  <c r="AC36" s="1"/>
  <c r="Z36"/>
  <c r="Y36"/>
  <c r="U36"/>
  <c r="M36"/>
  <c r="L36"/>
  <c r="H36"/>
  <c r="N36" s="1"/>
  <c r="P36" s="1"/>
  <c r="AL35"/>
  <c r="AM35" s="1"/>
  <c r="AN35" s="1"/>
  <c r="AP35" s="1"/>
  <c r="AH35"/>
  <c r="Y35"/>
  <c r="U35"/>
  <c r="Z35" s="1"/>
  <c r="P35"/>
  <c r="N35"/>
  <c r="M35"/>
  <c r="L35"/>
  <c r="H35"/>
  <c r="AL34"/>
  <c r="AH34"/>
  <c r="AM34" s="1"/>
  <c r="AN34" s="1"/>
  <c r="AP34" s="1"/>
  <c r="AA34"/>
  <c r="AC34" s="1"/>
  <c r="Z34"/>
  <c r="Y34"/>
  <c r="U34"/>
  <c r="M34"/>
  <c r="N34" s="1"/>
  <c r="P34" s="1"/>
  <c r="L34"/>
  <c r="H34"/>
  <c r="AL33"/>
  <c r="AH33"/>
  <c r="AM33" s="1"/>
  <c r="AC33"/>
  <c r="AA33"/>
  <c r="Z33"/>
  <c r="Y33"/>
  <c r="U33"/>
  <c r="L33"/>
  <c r="H33"/>
  <c r="M33" s="1"/>
  <c r="AP32"/>
  <c r="AN32"/>
  <c r="AM32"/>
  <c r="AL32"/>
  <c r="AH32"/>
  <c r="AA32"/>
  <c r="AC32" s="1"/>
  <c r="Z32"/>
  <c r="Y32"/>
  <c r="U32"/>
  <c r="M32"/>
  <c r="L32"/>
  <c r="H32"/>
  <c r="N32" s="1"/>
  <c r="P32" s="1"/>
  <c r="AL31"/>
  <c r="AM31" s="1"/>
  <c r="AN31" s="1"/>
  <c r="AP31" s="1"/>
  <c r="AH31"/>
  <c r="Y31"/>
  <c r="U31"/>
  <c r="Z31" s="1"/>
  <c r="P31"/>
  <c r="N31"/>
  <c r="M31"/>
  <c r="L31"/>
  <c r="H31"/>
  <c r="AL30"/>
  <c r="AH30"/>
  <c r="AM30" s="1"/>
  <c r="AA30"/>
  <c r="AC30" s="1"/>
  <c r="Z30"/>
  <c r="Y30"/>
  <c r="U30"/>
  <c r="M30"/>
  <c r="N30" s="1"/>
  <c r="P30" s="1"/>
  <c r="L30"/>
  <c r="H30"/>
  <c r="AL29"/>
  <c r="AH29"/>
  <c r="AM29" s="1"/>
  <c r="AC29"/>
  <c r="AA29"/>
  <c r="Z29"/>
  <c r="Y29"/>
  <c r="U29"/>
  <c r="L29"/>
  <c r="H29"/>
  <c r="M29" s="1"/>
  <c r="AP28"/>
  <c r="AN28"/>
  <c r="AM28"/>
  <c r="AL28"/>
  <c r="AH28"/>
  <c r="Y28"/>
  <c r="Z28" s="1"/>
  <c r="AA28" s="1"/>
  <c r="AC28" s="1"/>
  <c r="U28"/>
  <c r="M28"/>
  <c r="L28"/>
  <c r="H28"/>
  <c r="N28" s="1"/>
  <c r="P28" s="1"/>
  <c r="AL27"/>
  <c r="AM27" s="1"/>
  <c r="AN27" s="1"/>
  <c r="AP27" s="1"/>
  <c r="AH27"/>
  <c r="Y27"/>
  <c r="U27"/>
  <c r="Z27" s="1"/>
  <c r="P27"/>
  <c r="N27"/>
  <c r="M27"/>
  <c r="L27"/>
  <c r="H27"/>
  <c r="AL26"/>
  <c r="AH26"/>
  <c r="AM26" s="1"/>
  <c r="AN26" s="1"/>
  <c r="AP26" s="1"/>
  <c r="AA26"/>
  <c r="AC26" s="1"/>
  <c r="Z26"/>
  <c r="Y26"/>
  <c r="U26"/>
  <c r="M26"/>
  <c r="N26" s="1"/>
  <c r="P26" s="1"/>
  <c r="L26"/>
  <c r="H26"/>
  <c r="AL25"/>
  <c r="AH25"/>
  <c r="AM25" s="1"/>
  <c r="AC25"/>
  <c r="AA25"/>
  <c r="Z25"/>
  <c r="Y25"/>
  <c r="U25"/>
  <c r="L25"/>
  <c r="H25"/>
  <c r="M25" s="1"/>
  <c r="N25" s="1"/>
  <c r="P25" s="1"/>
  <c r="AP24"/>
  <c r="AN24"/>
  <c r="AM24"/>
  <c r="AL24"/>
  <c r="AH24"/>
  <c r="Y24"/>
  <c r="U24"/>
  <c r="Z24" s="1"/>
  <c r="AA24" s="1"/>
  <c r="AC24" s="1"/>
  <c r="M24"/>
  <c r="L24"/>
  <c r="H24"/>
  <c r="N24" s="1"/>
  <c r="P24" s="1"/>
  <c r="AL23"/>
  <c r="AM23" s="1"/>
  <c r="AN23" s="1"/>
  <c r="AP23" s="1"/>
  <c r="AH23"/>
  <c r="Y23"/>
  <c r="U23"/>
  <c r="Z23" s="1"/>
  <c r="P23"/>
  <c r="N23"/>
  <c r="M23"/>
  <c r="L23"/>
  <c r="H23"/>
  <c r="AL22"/>
  <c r="AM22" s="1"/>
  <c r="AH22"/>
  <c r="AA22"/>
  <c r="AC22" s="1"/>
  <c r="Z22"/>
  <c r="Y22"/>
  <c r="U22"/>
  <c r="M22"/>
  <c r="N22" s="1"/>
  <c r="P22" s="1"/>
  <c r="L22"/>
  <c r="H22"/>
  <c r="AL21"/>
  <c r="AH21"/>
  <c r="AM21" s="1"/>
  <c r="AC21"/>
  <c r="AA21"/>
  <c r="Z21"/>
  <c r="Y21"/>
  <c r="U21"/>
  <c r="L21"/>
  <c r="H21"/>
  <c r="M21" s="1"/>
  <c r="AP20"/>
  <c r="AN20"/>
  <c r="AM20"/>
  <c r="AL20"/>
  <c r="AH20"/>
  <c r="Y20"/>
  <c r="Z20" s="1"/>
  <c r="AA20" s="1"/>
  <c r="AC20" s="1"/>
  <c r="U20"/>
  <c r="M20"/>
  <c r="L20"/>
  <c r="H20"/>
  <c r="N20" s="1"/>
  <c r="P20" s="1"/>
  <c r="AL19"/>
  <c r="AM19" s="1"/>
  <c r="AN19" s="1"/>
  <c r="AP19" s="1"/>
  <c r="AH19"/>
  <c r="Y19"/>
  <c r="U19"/>
  <c r="Z19" s="1"/>
  <c r="P19"/>
  <c r="N19"/>
  <c r="M19"/>
  <c r="L19"/>
  <c r="H19"/>
  <c r="AL18"/>
  <c r="AH18"/>
  <c r="AM18" s="1"/>
  <c r="AA18"/>
  <c r="AC18" s="1"/>
  <c r="Z18"/>
  <c r="Y18"/>
  <c r="U18"/>
  <c r="M18"/>
  <c r="N18" s="1"/>
  <c r="P18" s="1"/>
  <c r="L18"/>
  <c r="H18"/>
  <c r="AL17"/>
  <c r="AH17"/>
  <c r="AM17" s="1"/>
  <c r="AC17"/>
  <c r="AA17"/>
  <c r="Z17"/>
  <c r="Y17"/>
  <c r="U17"/>
  <c r="L17"/>
  <c r="H17"/>
  <c r="M17" s="1"/>
  <c r="AP16"/>
  <c r="AN16"/>
  <c r="AM16"/>
  <c r="AL16"/>
  <c r="AH16"/>
  <c r="Y16"/>
  <c r="U16"/>
  <c r="Z16" s="1"/>
  <c r="AA16" s="1"/>
  <c r="AC16" s="1"/>
  <c r="M16"/>
  <c r="L16"/>
  <c r="H16"/>
  <c r="N16" s="1"/>
  <c r="P16" s="1"/>
  <c r="AL15"/>
  <c r="AM15" s="1"/>
  <c r="AN15" s="1"/>
  <c r="AP15" s="1"/>
  <c r="AH15"/>
  <c r="Y15"/>
  <c r="U15"/>
  <c r="Z15" s="1"/>
  <c r="P15"/>
  <c r="N15"/>
  <c r="M15"/>
  <c r="L15"/>
  <c r="H15"/>
  <c r="AL14"/>
  <c r="AH14"/>
  <c r="AM14" s="1"/>
  <c r="AA14"/>
  <c r="AC14" s="1"/>
  <c r="Z14"/>
  <c r="Y14"/>
  <c r="Y10" s="1"/>
  <c r="U14"/>
  <c r="M14"/>
  <c r="N14" s="1"/>
  <c r="P14" s="1"/>
  <c r="L14"/>
  <c r="H14"/>
  <c r="AL13"/>
  <c r="AH13"/>
  <c r="AM13" s="1"/>
  <c r="AC13"/>
  <c r="AA13"/>
  <c r="Z13"/>
  <c r="Y13"/>
  <c r="U13"/>
  <c r="L13"/>
  <c r="N13" s="1"/>
  <c r="P13" s="1"/>
  <c r="H13"/>
  <c r="M13" s="1"/>
  <c r="AP12"/>
  <c r="AN12"/>
  <c r="AM12"/>
  <c r="AL12"/>
  <c r="AH12"/>
  <c r="Y12"/>
  <c r="U12"/>
  <c r="Z12" s="1"/>
  <c r="AA12" s="1"/>
  <c r="AC12" s="1"/>
  <c r="M12"/>
  <c r="L12"/>
  <c r="H12"/>
  <c r="N12" s="1"/>
  <c r="P12" s="1"/>
  <c r="AL11"/>
  <c r="AL10" s="1"/>
  <c r="AH11"/>
  <c r="Y11"/>
  <c r="U11"/>
  <c r="Z11" s="1"/>
  <c r="P11"/>
  <c r="N11"/>
  <c r="M11"/>
  <c r="L11"/>
  <c r="H11"/>
  <c r="AO10"/>
  <c r="AK10"/>
  <c r="AJ10"/>
  <c r="AI10"/>
  <c r="AG10"/>
  <c r="AF10"/>
  <c r="AE10"/>
  <c r="AD10"/>
  <c r="AB10"/>
  <c r="X10"/>
  <c r="W10"/>
  <c r="V10"/>
  <c r="T10"/>
  <c r="S10"/>
  <c r="R10"/>
  <c r="Q10"/>
  <c r="O10"/>
  <c r="L10"/>
  <c r="K10"/>
  <c r="J10"/>
  <c r="I10"/>
  <c r="G10"/>
  <c r="F10"/>
  <c r="E10"/>
  <c r="D10"/>
  <c r="C10"/>
  <c r="B10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9"/>
  <c r="AD7"/>
  <c r="Q7"/>
  <c r="D7"/>
  <c r="C7"/>
  <c r="B7"/>
  <c r="N17" l="1"/>
  <c r="P17" s="1"/>
  <c r="P10" s="1"/>
  <c r="Z10"/>
  <c r="M10"/>
  <c r="AH10"/>
  <c r="U10"/>
  <c r="H10"/>
  <c r="AM11"/>
  <c r="AN14"/>
  <c r="AP14" s="1"/>
  <c r="AN18"/>
  <c r="AP18" s="1"/>
  <c r="AN22"/>
  <c r="AP22" s="1"/>
  <c r="AN30"/>
  <c r="AP30" s="1"/>
  <c r="N21"/>
  <c r="P21" s="1"/>
  <c r="N29"/>
  <c r="P29" s="1"/>
  <c r="N33"/>
  <c r="P33" s="1"/>
  <c r="N37"/>
  <c r="P37" s="1"/>
  <c r="N41"/>
  <c r="P41" s="1"/>
  <c r="AA11"/>
  <c r="AA15"/>
  <c r="AC15" s="1"/>
  <c r="AA19"/>
  <c r="AC19" s="1"/>
  <c r="AA23"/>
  <c r="AC23" s="1"/>
  <c r="AA27"/>
  <c r="AC27" s="1"/>
  <c r="AA31"/>
  <c r="AC31" s="1"/>
  <c r="AA35"/>
  <c r="AC35" s="1"/>
  <c r="AA39"/>
  <c r="AC39" s="1"/>
  <c r="AA43"/>
  <c r="AC43" s="1"/>
  <c r="AN13"/>
  <c r="AP13" s="1"/>
  <c r="AN17"/>
  <c r="AP17" s="1"/>
  <c r="AN21"/>
  <c r="AP21" s="1"/>
  <c r="AN25"/>
  <c r="AP25" s="1"/>
  <c r="AN29"/>
  <c r="AP29" s="1"/>
  <c r="AN33"/>
  <c r="AP33" s="1"/>
  <c r="AN37"/>
  <c r="AP37" s="1"/>
  <c r="AN41"/>
  <c r="AP41" s="1"/>
  <c r="N10" l="1"/>
  <c r="AA10"/>
  <c r="AC11"/>
  <c r="AC10" s="1"/>
  <c r="AM10"/>
  <c r="AN11"/>
  <c r="AN10" l="1"/>
  <c r="AP11"/>
  <c r="AP10" s="1"/>
  <c r="A5" i="12" l="1"/>
  <c r="A6"/>
  <c r="A4"/>
  <c r="A3"/>
  <c r="A2"/>
  <c r="B2" l="1"/>
  <c r="B3" l="1"/>
  <c r="B5" l="1"/>
  <c r="B4"/>
  <c r="B6" l="1"/>
</calcChain>
</file>

<file path=xl/sharedStrings.xml><?xml version="1.0" encoding="utf-8"?>
<sst xmlns="http://schemas.openxmlformats.org/spreadsheetml/2006/main" count="100" uniqueCount="72">
  <si>
    <t>Период</t>
  </si>
  <si>
    <t>ИТОГО, руб.</t>
  </si>
  <si>
    <t>Наименование муниципального образования</t>
  </si>
  <si>
    <t>Объем бюджетных ассигнований</t>
  </si>
  <si>
    <t>Численность детей-сирот, для которых запланировано предоставление жилых помещений специализированного жилищного фонда, человек</t>
  </si>
  <si>
    <t>Общая площадь жилого помещения, м2</t>
  </si>
  <si>
    <t>Стоимость одного квадратного метра общей площади жилого помещения</t>
  </si>
  <si>
    <t>Корректирующий коэффициент для  муниципального образования Курской области, учитывающий рост средней рыночной стоимости жилья в населенных пунктах в зависимости от численности населения</t>
  </si>
  <si>
    <t>Объем бюджетных ассигнований на приобретение квартир</t>
  </si>
  <si>
    <t>Размер расходов на содержание жилых помещений в месяц</t>
  </si>
  <si>
    <t xml:space="preserve">Общая площадь спецжилфонда, включенного в региональную программу капитального ремонта </t>
  </si>
  <si>
    <t xml:space="preserve">Минимальный размер взноса на капитальный ремонт </t>
  </si>
  <si>
    <t>Объем бюджетных ассигнований на содержание квартир</t>
  </si>
  <si>
    <t>Объем бюджетных ассигнований на обеспечение деятельности муниципального образования Курской области</t>
  </si>
  <si>
    <t>Объем бюджетных ассигнований на предоставление жилых помещений по договорам найма детям-сиротам и детям, оставшимся без
попечения родителей, лицам из их числа</t>
  </si>
  <si>
    <t>Корректировка</t>
  </si>
  <si>
    <t>ВСЕГО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</si>
  <si>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</si>
  <si>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</si>
  <si>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</si>
  <si>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</si>
  <si>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</si>
  <si>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</si>
  <si>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</si>
  <si>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</si>
  <si>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</si>
  <si>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</si>
  <si>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</si>
  <si>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</si>
  <si>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</si>
  <si>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</si>
  <si>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</si>
  <si>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</si>
  <si>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</si>
  <si>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</si>
  <si>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</si>
  <si>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</si>
  <si>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</si>
  <si>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</si>
  <si>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</si>
  <si>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</si>
  <si>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</si>
  <si>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</si>
  <si>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</si>
  <si>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</si>
  <si>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</si>
  <si>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</si>
  <si>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</si>
  <si>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</si>
  <si>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</si>
  <si>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</si>
  <si>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</si>
  <si>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</si>
  <si>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</si>
  <si>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</si>
  <si>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</si>
  <si>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</si>
  <si>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</si>
  <si>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2026</t>
  </si>
  <si>
    <t>Бюджет</t>
  </si>
  <si>
    <t>Бюджет Курской области</t>
  </si>
  <si>
    <t>Расчет</t>
  </si>
  <si>
    <t>Обоснование объемов бюджетных ассигнований на исполнение действующих расходных обязательств по предоставлению субвенций местным бюджетам на осуществление переданного государственного полномочия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</si>
  <si>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ГРБС</t>
  </si>
  <si>
    <t>805</t>
  </si>
  <si>
    <t>Корреспондент</t>
  </si>
  <si>
    <t>МИНИСТЕРСТВО СОЦИАЛЬНОГО ОБЕСПЕЧЕНИЯ, МАТЕРИНСТВА И ДЕТСТВА КУРСКОЙ ОБЛАСТИ</t>
  </si>
  <si>
    <t>Дата</t>
  </si>
  <si>
    <t>02.02.2026</t>
  </si>
  <si>
    <t>КБК</t>
  </si>
  <si>
    <t xml:space="preserve">Расчет объёма субвенции из областного бюджета бюджетам муниципальных районов  и городских округов Курской области на осуществление отдельного государственного полномочия в соответствии с Законом Курской области  «О наделении органов местного самоуправления Курской области отдельным государственным полномочием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родителей» </t>
  </si>
  <si>
    <t>Приложение №1.17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</si>
</sst>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sz val="10"/>
      <color rgb="FF008000"/>
      <name val="Arial Cy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10" fillId="0" borderId="9">
      <alignment vertical="top" shrinkToFit="1"/>
    </xf>
  </cellStyleXfs>
  <cellXfs count="3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4" fontId="5" fillId="0" borderId="0" xfId="0" applyNumberFormat="1" applyFont="1" applyFill="1"/>
    <xf numFmtId="4" fontId="2" fillId="0" borderId="0" xfId="0" applyNumberFormat="1" applyFont="1"/>
    <xf numFmtId="0" fontId="8" fillId="3" borderId="7" xfId="0" applyFont="1" applyFill="1" applyBorder="1"/>
    <xf numFmtId="0" fontId="9" fillId="0" borderId="8" xfId="0" applyFont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/>
    <xf numFmtId="0" fontId="2" fillId="0" borderId="2" xfId="0" applyFont="1" applyFill="1" applyBorder="1" applyAlignment="1" applyProtection="1">
      <alignment vertical="top" wrapText="1"/>
    </xf>
    <xf numFmtId="4" fontId="7" fillId="0" borderId="2" xfId="0" applyNumberFormat="1" applyFont="1" applyFill="1" applyBorder="1" applyProtection="1">
      <protection locked="0"/>
    </xf>
    <xf numFmtId="4" fontId="2" fillId="0" borderId="2" xfId="0" applyNumberFormat="1" applyFont="1" applyFill="1" applyBorder="1" applyAlignment="1" applyProtection="1">
      <alignment vertical="top" wrapText="1"/>
      <protection locked="0"/>
    </xf>
    <xf numFmtId="4" fontId="2" fillId="0" borderId="2" xfId="0" applyNumberFormat="1" applyFont="1" applyFill="1" applyBorder="1" applyAlignment="1" applyProtection="1">
      <alignment vertical="top" wrapText="1"/>
    </xf>
    <xf numFmtId="0" fontId="2" fillId="0" borderId="2" xfId="0" applyFont="1" applyFill="1" applyBorder="1" applyProtection="1"/>
    <xf numFmtId="4" fontId="2" fillId="0" borderId="2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</cellXfs>
  <cellStyles count="2">
    <cellStyle name="st19" xfId="1"/>
    <cellStyle name="Обычный" xfId="0" builtinId="0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1" max="1" width="31.1406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2024 год</v>
      </c>
      <c r="B2" s="4" t="e">
        <f>SUM(#REF!)</f>
        <v>#REF!</v>
      </c>
    </row>
    <row r="3" spans="1:2">
      <c r="A3" s="3" t="str">
        <f>VALUE(VLOOKUP("Год",'Реквизиты документа'!$A$2:$B$20,2,0)-1)&amp;" год"</f>
        <v>2025 год</v>
      </c>
      <c r="B3" s="4" t="e">
        <f>SUM(#REF!)</f>
        <v>#REF!</v>
      </c>
    </row>
    <row r="4" spans="1:2">
      <c r="A4" s="3" t="str">
        <f>VALUE(VLOOKUP("Год",'Реквизиты документа'!$A$2:$B$20,2,0)-0)&amp;" год"</f>
        <v>2026 год</v>
      </c>
      <c r="B4" s="4" t="e">
        <f>SUM(#REF!)</f>
        <v>#REF!</v>
      </c>
    </row>
    <row r="5" spans="1:2">
      <c r="A5" s="3" t="str">
        <f>VALUE(VLOOKUP("Год",'Реквизиты документа'!$A$2:$B$20,2,0)+1)&amp;" год"</f>
        <v>2027 год</v>
      </c>
      <c r="B5" s="4" t="e">
        <f>SUM(#REF!)</f>
        <v>#REF!</v>
      </c>
    </row>
    <row r="6" spans="1:2">
      <c r="A6" s="3" t="str">
        <f>VALUE(VLOOKUP("Год",'Реквизиты документа'!$A$2:$B$20,2,0)+2)&amp;" год"</f>
        <v>2028 год</v>
      </c>
      <c r="B6" s="4" t="e">
        <f>SUM(#REF!)</f>
        <v>#REF!</v>
      </c>
    </row>
  </sheetData>
  <sheetProtection algorithmName="SHA-512" hashValue="wqCYxd4xm9s6MIUTddWP/y4Vgnyc4t4ZZMVtca9a5SgElXpuH0fZrcE+PnurfhjS8cLfbdnLhOeM0iG0aGI5QQ==" saltValue="2wpTcXidDTrJ3Oo2xXMOy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sqref="A1:B2"/>
    </sheetView>
  </sheetViews>
  <sheetFormatPr defaultRowHeight="15"/>
  <cols>
    <col min="1" max="1" width="27.28515625" customWidth="1"/>
    <col min="2" max="2" width="36.5703125" customWidth="1"/>
  </cols>
  <sheetData>
    <row r="1" spans="1:2">
      <c r="A1" s="11" t="s">
        <v>51</v>
      </c>
      <c r="B1" s="11" t="s">
        <v>52</v>
      </c>
    </row>
    <row r="2" spans="1:2">
      <c r="A2" s="12" t="s">
        <v>53</v>
      </c>
      <c r="B2" s="12" t="s">
        <v>54</v>
      </c>
    </row>
  </sheetData>
  <sheetProtection algorithmName="SHA-512" hashValue="OVrny/ViLksnqmomKaRpHZF6H3NgW/QKDwxZ0Bk4b+1oNnGX+ro3Hcr2styqZE7WA2yFO9v9VcbqNDeLGBdcXg==" saltValue="jrUq4DQ7dg875S6ntF05+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sqref="A1:B20"/>
    </sheetView>
  </sheetViews>
  <sheetFormatPr defaultRowHeight="15"/>
  <cols>
    <col min="1" max="1" width="18.140625" customWidth="1"/>
    <col min="2" max="2" width="36.5703125" customWidth="1"/>
  </cols>
  <sheetData>
    <row r="1" spans="1:2">
      <c r="A1" t="s">
        <v>55</v>
      </c>
      <c r="B1" t="s">
        <v>56</v>
      </c>
    </row>
    <row r="2" spans="1:2">
      <c r="A2" t="s">
        <v>57</v>
      </c>
      <c r="B2" t="s">
        <v>58</v>
      </c>
    </row>
    <row r="3" spans="1:2">
      <c r="A3" t="s">
        <v>59</v>
      </c>
      <c r="B3" t="s">
        <v>60</v>
      </c>
    </row>
    <row r="4" spans="1:2">
      <c r="A4" t="s">
        <v>61</v>
      </c>
      <c r="B4" t="s">
        <v>62</v>
      </c>
    </row>
    <row r="5" spans="1:2">
      <c r="A5" t="s">
        <v>63</v>
      </c>
      <c r="B5" t="s">
        <v>64</v>
      </c>
    </row>
    <row r="6" spans="1:2">
      <c r="A6" t="s">
        <v>65</v>
      </c>
      <c r="B6" t="s">
        <v>66</v>
      </c>
    </row>
    <row r="7" spans="1:2">
      <c r="A7" t="s">
        <v>67</v>
      </c>
      <c r="B7" t="s">
        <v>68</v>
      </c>
    </row>
    <row r="8" spans="1:2">
      <c r="A8" t="s">
        <v>69</v>
      </c>
    </row>
  </sheetData>
  <sheetProtection algorithmName="SHA-512" hashValue="Q3lyrM1cDB2JW2ATm3KVHKF8IDFB/XtCuURbiAjc8fy95Ib2uhP9s1Rv8nLGnLOiPP0GLmrkwKYZst72yGv5eg==" saltValue="24TjY0KaFXI2khNaH3uwt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170"/>
  <sheetViews>
    <sheetView tabSelected="1" view="pageBreakPreview" zoomScale="60" zoomScaleNormal="100" workbookViewId="0">
      <selection activeCell="B2" sqref="B2:O5"/>
    </sheetView>
  </sheetViews>
  <sheetFormatPr defaultRowHeight="12.75"/>
  <cols>
    <col min="1" max="1" width="38" style="5" customWidth="1"/>
    <col min="2" max="3" width="16.5703125" style="5" customWidth="1"/>
    <col min="4" max="4" width="11.28515625" style="5" customWidth="1"/>
    <col min="5" max="5" width="12.85546875" style="5" customWidth="1"/>
    <col min="6" max="6" width="16.5703125" style="5" customWidth="1"/>
    <col min="7" max="7" width="12.140625" style="5" customWidth="1"/>
    <col min="8" max="8" width="16.5703125" style="5" customWidth="1"/>
    <col min="9" max="9" width="11.28515625" style="5" customWidth="1"/>
    <col min="10" max="10" width="13.85546875" style="5" customWidth="1"/>
    <col min="11" max="11" width="9.42578125" style="5" customWidth="1"/>
    <col min="12" max="14" width="16.5703125" style="5" customWidth="1"/>
    <col min="15" max="15" width="14.28515625" style="5" customWidth="1"/>
    <col min="16" max="16" width="16.5703125" style="5" customWidth="1"/>
    <col min="17" max="17" width="12.28515625" style="5" customWidth="1"/>
    <col min="18" max="18" width="11.85546875" style="5" customWidth="1"/>
    <col min="19" max="19" width="16.5703125" style="5" customWidth="1"/>
    <col min="20" max="20" width="11.42578125" style="5" customWidth="1"/>
    <col min="21" max="21" width="16.5703125" style="5" customWidth="1"/>
    <col min="22" max="22" width="11.28515625" style="5" customWidth="1"/>
    <col min="23" max="23" width="16.5703125" style="5" customWidth="1"/>
    <col min="24" max="24" width="9.7109375" style="5" customWidth="1"/>
    <col min="25" max="25" width="13.7109375" style="5" customWidth="1"/>
    <col min="26" max="29" width="16.5703125" style="5" customWidth="1"/>
    <col min="30" max="30" width="11.42578125" style="5" customWidth="1"/>
    <col min="31" max="31" width="9.5703125" style="5" customWidth="1"/>
    <col min="32" max="32" width="11.140625" style="5" customWidth="1"/>
    <col min="33" max="33" width="10.140625" style="5" customWidth="1"/>
    <col min="34" max="34" width="16.5703125" style="5" customWidth="1"/>
    <col min="35" max="35" width="8.85546875" style="5" customWidth="1"/>
    <col min="36" max="36" width="12" style="5" customWidth="1"/>
    <col min="37" max="37" width="9.5703125" style="5" customWidth="1"/>
    <col min="38" max="40" width="16.5703125" style="5" customWidth="1"/>
    <col min="41" max="41" width="13.85546875" style="5" customWidth="1"/>
    <col min="42" max="42" width="16.5703125" style="5" customWidth="1"/>
    <col min="43" max="16384" width="9.140625" style="5"/>
  </cols>
  <sheetData>
    <row r="1" spans="1:42" ht="28.5" customHeight="1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8" t="s">
        <v>71</v>
      </c>
      <c r="O1" s="28"/>
      <c r="P1" s="28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</row>
    <row r="2" spans="1:42" ht="12.75" customHeight="1">
      <c r="B2" s="30" t="s">
        <v>70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2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2.7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2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ht="33" customHeight="1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2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>
      <c r="A5" s="8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s="14" customFormat="1">
      <c r="A7" s="23" t="s">
        <v>2</v>
      </c>
      <c r="B7" s="13" t="str">
        <f>"Отчетный "&amp;(VALUE(VLOOKUP("Год",'Реквизиты документа'!$A$2:$B$20,2,0)-2))&amp;" год"</f>
        <v>Отчетный 2024 год</v>
      </c>
      <c r="C7" s="13" t="str">
        <f>"Текущий "&amp;(VALUE(VLOOKUP("Год",'Реквизиты документа'!$A$2:$B$20,2,0)-1))&amp;" год"</f>
        <v>Текущий 2025 год</v>
      </c>
      <c r="D7" s="25" t="str">
        <f>"Очередной "&amp;(VALUE(VLOOKUP("Год",'Реквизиты документа'!$A$2:$B$20,2,0)-0))&amp;" год"</f>
        <v>Очередной 2026 год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  <c r="Q7" s="25" t="str">
        <f>(VALUE(VLOOKUP("Год",'Реквизиты документа'!$A$2:$B$20,2,0)+1))&amp;" год планового периода"</f>
        <v>2027 год планового периода</v>
      </c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7"/>
      <c r="AD7" s="25" t="str">
        <f>(VALUE(VLOOKUP("Год",'Реквизиты документа'!$A$2:$B$20,2,0)+2))&amp;" год планового периода"</f>
        <v>2028 год планового периода</v>
      </c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7"/>
    </row>
    <row r="8" spans="1:42" s="14" customFormat="1" ht="280.5">
      <c r="A8" s="24"/>
      <c r="B8" s="13" t="s">
        <v>3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3" t="s">
        <v>8</v>
      </c>
      <c r="I8" s="13" t="s">
        <v>9</v>
      </c>
      <c r="J8" s="13" t="s">
        <v>10</v>
      </c>
      <c r="K8" s="13" t="s">
        <v>11</v>
      </c>
      <c r="L8" s="13" t="s">
        <v>12</v>
      </c>
      <c r="M8" s="13" t="s">
        <v>13</v>
      </c>
      <c r="N8" s="13" t="s">
        <v>14</v>
      </c>
      <c r="O8" s="13" t="s">
        <v>15</v>
      </c>
      <c r="P8" s="13" t="s">
        <v>3</v>
      </c>
      <c r="Q8" s="13" t="s">
        <v>4</v>
      </c>
      <c r="R8" s="13" t="s">
        <v>5</v>
      </c>
      <c r="S8" s="13" t="s">
        <v>6</v>
      </c>
      <c r="T8" s="13" t="s">
        <v>7</v>
      </c>
      <c r="U8" s="13" t="s">
        <v>8</v>
      </c>
      <c r="V8" s="13" t="s">
        <v>9</v>
      </c>
      <c r="W8" s="13" t="s">
        <v>10</v>
      </c>
      <c r="X8" s="13" t="s">
        <v>11</v>
      </c>
      <c r="Y8" s="13" t="s">
        <v>12</v>
      </c>
      <c r="Z8" s="13" t="s">
        <v>13</v>
      </c>
      <c r="AA8" s="13" t="s">
        <v>14</v>
      </c>
      <c r="AB8" s="13" t="s">
        <v>15</v>
      </c>
      <c r="AC8" s="13" t="s">
        <v>3</v>
      </c>
      <c r="AD8" s="13" t="s">
        <v>4</v>
      </c>
      <c r="AE8" s="13" t="s">
        <v>5</v>
      </c>
      <c r="AF8" s="13" t="s">
        <v>6</v>
      </c>
      <c r="AG8" s="13" t="s">
        <v>7</v>
      </c>
      <c r="AH8" s="13" t="s">
        <v>8</v>
      </c>
      <c r="AI8" s="13" t="s">
        <v>9</v>
      </c>
      <c r="AJ8" s="13" t="s">
        <v>10</v>
      </c>
      <c r="AK8" s="13" t="s">
        <v>11</v>
      </c>
      <c r="AL8" s="13" t="s">
        <v>12</v>
      </c>
      <c r="AM8" s="13" t="s">
        <v>13</v>
      </c>
      <c r="AN8" s="13" t="s">
        <v>14</v>
      </c>
      <c r="AO8" s="13" t="s">
        <v>15</v>
      </c>
      <c r="AP8" s="13" t="s">
        <v>3</v>
      </c>
    </row>
    <row r="9" spans="1:42" s="14" customFormat="1" ht="22.5">
      <c r="A9" s="15">
        <f>COLUMN()</f>
        <v>1</v>
      </c>
      <c r="B9" s="15">
        <f>COLUMN()</f>
        <v>2</v>
      </c>
      <c r="C9" s="15">
        <f>COLUMN()</f>
        <v>3</v>
      </c>
      <c r="D9" s="15">
        <f>COLUMN()</f>
        <v>4</v>
      </c>
      <c r="E9" s="15">
        <f>COLUMN()</f>
        <v>5</v>
      </c>
      <c r="F9" s="15">
        <f>COLUMN()</f>
        <v>6</v>
      </c>
      <c r="G9" s="15">
        <f>COLUMN()</f>
        <v>7</v>
      </c>
      <c r="H9" s="15" t="str">
        <f>COLUMN()&amp;"="&amp;COLUMN()-4&amp;"*"&amp;COLUMN()-3&amp;"*"&amp;COLUMN()-2&amp;"*"&amp;COLUMN()-1</f>
        <v>8=4*5*6*7</v>
      </c>
      <c r="I9" s="15">
        <f>COLUMN()</f>
        <v>9</v>
      </c>
      <c r="J9" s="15">
        <f>COLUMN()</f>
        <v>10</v>
      </c>
      <c r="K9" s="15">
        <f>COLUMN()</f>
        <v>11</v>
      </c>
      <c r="L9" s="15" t="str">
        <f>COLUMN()&amp;"=("&amp;COLUMN()-8&amp;"*"&amp;COLUMN()-3&amp;"+"&amp;COLUMN()-2&amp;"*"&amp;COLUMN()-1&amp;")*12мес"</f>
        <v>12=(4*9+10*11)*12мес</v>
      </c>
      <c r="M9" s="15" t="str">
        <f>COLUMN()&amp;"=("&amp;COLUMN()-5&amp;"+"&amp;COLUMN()-1&amp;")*1,5%"</f>
        <v>13=(8+12)*1,5%</v>
      </c>
      <c r="N9" s="15" t="str">
        <f>COLUMN()&amp;"="&amp;COLUMN()-6&amp;"+"&amp;COLUMN()-2&amp;"+"&amp;COLUMN()-1</f>
        <v>14=8+12+13</v>
      </c>
      <c r="O9" s="15">
        <f>COLUMN()</f>
        <v>15</v>
      </c>
      <c r="P9" s="15" t="str">
        <f>COLUMN()&amp;"="&amp;COLUMN()-2&amp;"+"&amp;COLUMN()-1</f>
        <v>16=14+15</v>
      </c>
      <c r="Q9" s="15">
        <f>COLUMN()</f>
        <v>17</v>
      </c>
      <c r="R9" s="15">
        <f>COLUMN()</f>
        <v>18</v>
      </c>
      <c r="S9" s="15">
        <f>COLUMN()</f>
        <v>19</v>
      </c>
      <c r="T9" s="15">
        <f>COLUMN()</f>
        <v>20</v>
      </c>
      <c r="U9" s="15" t="str">
        <f>COLUMN()&amp;"="&amp;COLUMN()-4&amp;"*"&amp;COLUMN()-3&amp;"*"&amp;COLUMN()-2&amp;"*"&amp;COLUMN()-1</f>
        <v>21=17*18*19*20</v>
      </c>
      <c r="V9" s="15">
        <f>COLUMN()</f>
        <v>22</v>
      </c>
      <c r="W9" s="15">
        <f>COLUMN()</f>
        <v>23</v>
      </c>
      <c r="X9" s="15">
        <f>COLUMN()</f>
        <v>24</v>
      </c>
      <c r="Y9" s="15" t="str">
        <f>COLUMN()&amp;"=("&amp;COLUMN()-8&amp;"*"&amp;COLUMN()-3&amp;"+"&amp;COLUMN()-2&amp;"*"&amp;COLUMN()-1&amp;")*12мес"</f>
        <v>25=(17*22+23*24)*12мес</v>
      </c>
      <c r="Z9" s="15" t="str">
        <f>COLUMN()&amp;"=("&amp;COLUMN()-5&amp;"+"&amp;COLUMN()-1&amp;")*1,5%"</f>
        <v>26=(21+25)*1,5%</v>
      </c>
      <c r="AA9" s="15" t="str">
        <f>COLUMN()&amp;"="&amp;COLUMN()-6&amp;"+"&amp;COLUMN()-2&amp;"+"&amp;COLUMN()-1</f>
        <v>27=21+25+26</v>
      </c>
      <c r="AB9" s="15">
        <f>COLUMN()</f>
        <v>28</v>
      </c>
      <c r="AC9" s="15" t="str">
        <f>COLUMN()&amp;"="&amp;COLUMN()-2&amp;"+"&amp;COLUMN()-1</f>
        <v>29=27+28</v>
      </c>
      <c r="AD9" s="15">
        <f>COLUMN()</f>
        <v>30</v>
      </c>
      <c r="AE9" s="15">
        <f>COLUMN()</f>
        <v>31</v>
      </c>
      <c r="AF9" s="15">
        <f>COLUMN()</f>
        <v>32</v>
      </c>
      <c r="AG9" s="15">
        <f>COLUMN()</f>
        <v>33</v>
      </c>
      <c r="AH9" s="15" t="str">
        <f>COLUMN()&amp;"="&amp;COLUMN()-4&amp;"*"&amp;COLUMN()-3&amp;"*"&amp;COLUMN()-2&amp;"*"&amp;COLUMN()-1</f>
        <v>34=30*31*32*33</v>
      </c>
      <c r="AI9" s="15">
        <f>COLUMN()</f>
        <v>35</v>
      </c>
      <c r="AJ9" s="15">
        <f>COLUMN()</f>
        <v>36</v>
      </c>
      <c r="AK9" s="15">
        <f>COLUMN()</f>
        <v>37</v>
      </c>
      <c r="AL9" s="15" t="str">
        <f>COLUMN()&amp;"=("&amp;COLUMN()-8&amp;"*"&amp;COLUMN()-3&amp;"+"&amp;COLUMN()-2&amp;"*"&amp;COLUMN()-1&amp;")*12мес"</f>
        <v>38=(30*35+36*37)*12мес</v>
      </c>
      <c r="AM9" s="15" t="str">
        <f>COLUMN()&amp;"=("&amp;COLUMN()-5&amp;"+"&amp;COLUMN()-1&amp;")*1,5%"</f>
        <v>39=(34+38)*1,5%</v>
      </c>
      <c r="AN9" s="15" t="str">
        <f>COLUMN()&amp;"="&amp;COLUMN()-6&amp;"+"&amp;COLUMN()-2&amp;"+"&amp;COLUMN()-1</f>
        <v>40=34+38+39</v>
      </c>
      <c r="AO9" s="15">
        <f>COLUMN()</f>
        <v>41</v>
      </c>
      <c r="AP9" s="15" t="str">
        <f>COLUMN()&amp;"="&amp;COLUMN()-2&amp;"+"&amp;COLUMN()-1</f>
        <v>42=40+41</v>
      </c>
    </row>
    <row r="10" spans="1:42" s="14" customFormat="1" ht="18.75" customHeight="1">
      <c r="A10" s="16" t="s">
        <v>16</v>
      </c>
      <c r="B10" s="16">
        <f>SUM(B11:B1000)</f>
        <v>699704488</v>
      </c>
      <c r="C10" s="16">
        <f t="shared" ref="C10:AP10" si="0">SUM(C11:C1000)</f>
        <v>640490384</v>
      </c>
      <c r="D10" s="16">
        <f t="shared" si="0"/>
        <v>148</v>
      </c>
      <c r="E10" s="16">
        <f t="shared" si="0"/>
        <v>1254</v>
      </c>
      <c r="F10" s="16">
        <f t="shared" si="0"/>
        <v>3386988</v>
      </c>
      <c r="G10" s="16">
        <f t="shared" si="0"/>
        <v>35.300000000000018</v>
      </c>
      <c r="H10" s="16">
        <f t="shared" si="0"/>
        <v>634752341</v>
      </c>
      <c r="I10" s="16">
        <f t="shared" si="0"/>
        <v>16500</v>
      </c>
      <c r="J10" s="16">
        <f t="shared" si="0"/>
        <v>3053.5000000000005</v>
      </c>
      <c r="K10" s="16">
        <f t="shared" si="0"/>
        <v>430.32000000000016</v>
      </c>
      <c r="L10" s="16">
        <f t="shared" si="0"/>
        <v>1365811</v>
      </c>
      <c r="M10" s="16">
        <f t="shared" si="0"/>
        <v>9541775</v>
      </c>
      <c r="N10" s="16">
        <f t="shared" si="0"/>
        <v>645659927</v>
      </c>
      <c r="O10" s="16">
        <f t="shared" si="0"/>
        <v>2348259</v>
      </c>
      <c r="P10" s="16">
        <f t="shared" si="0"/>
        <v>648008186</v>
      </c>
      <c r="Q10" s="16">
        <f t="shared" si="0"/>
        <v>148</v>
      </c>
      <c r="R10" s="16">
        <f t="shared" si="0"/>
        <v>1254</v>
      </c>
      <c r="S10" s="16">
        <f t="shared" si="0"/>
        <v>3386988</v>
      </c>
      <c r="T10" s="16">
        <f t="shared" si="0"/>
        <v>35.300000000000018</v>
      </c>
      <c r="U10" s="16">
        <f t="shared" si="0"/>
        <v>634752341</v>
      </c>
      <c r="V10" s="16">
        <f t="shared" si="0"/>
        <v>16500</v>
      </c>
      <c r="W10" s="16">
        <f t="shared" si="0"/>
        <v>3053.5000000000005</v>
      </c>
      <c r="X10" s="16">
        <f t="shared" si="0"/>
        <v>430.32000000000016</v>
      </c>
      <c r="Y10" s="16">
        <f t="shared" si="0"/>
        <v>1365811</v>
      </c>
      <c r="Z10" s="16">
        <f t="shared" si="0"/>
        <v>9541775</v>
      </c>
      <c r="AA10" s="16">
        <f t="shared" si="0"/>
        <v>645659927</v>
      </c>
      <c r="AB10" s="16">
        <f t="shared" si="0"/>
        <v>2825964</v>
      </c>
      <c r="AC10" s="16">
        <f t="shared" si="0"/>
        <v>648485891</v>
      </c>
      <c r="AD10" s="16">
        <f t="shared" si="0"/>
        <v>148</v>
      </c>
      <c r="AE10" s="16">
        <f t="shared" si="0"/>
        <v>1254</v>
      </c>
      <c r="AF10" s="16">
        <f t="shared" si="0"/>
        <v>3386988</v>
      </c>
      <c r="AG10" s="16">
        <f t="shared" si="0"/>
        <v>35.300000000000018</v>
      </c>
      <c r="AH10" s="16">
        <f t="shared" si="0"/>
        <v>634752341</v>
      </c>
      <c r="AI10" s="16">
        <f t="shared" si="0"/>
        <v>16500</v>
      </c>
      <c r="AJ10" s="16">
        <f t="shared" si="0"/>
        <v>3053.5000000000005</v>
      </c>
      <c r="AK10" s="16">
        <f t="shared" si="0"/>
        <v>430.32000000000016</v>
      </c>
      <c r="AL10" s="16">
        <f t="shared" si="0"/>
        <v>1365811</v>
      </c>
      <c r="AM10" s="16">
        <f t="shared" si="0"/>
        <v>9541775</v>
      </c>
      <c r="AN10" s="16">
        <f t="shared" si="0"/>
        <v>645659927</v>
      </c>
      <c r="AO10" s="16">
        <f t="shared" si="0"/>
        <v>3233400</v>
      </c>
      <c r="AP10" s="16">
        <f t="shared" si="0"/>
        <v>648893327</v>
      </c>
    </row>
    <row r="11" spans="1:42" s="14" customFormat="1" ht="17.25" customHeight="1">
      <c r="A11" s="17" t="s">
        <v>17</v>
      </c>
      <c r="B11" s="18"/>
      <c r="C11" s="18">
        <v>3374188</v>
      </c>
      <c r="D11" s="19">
        <v>1</v>
      </c>
      <c r="E11" s="19">
        <v>38</v>
      </c>
      <c r="F11" s="19">
        <v>102636</v>
      </c>
      <c r="G11" s="19">
        <v>1.05</v>
      </c>
      <c r="H11" s="20">
        <f>ROUND(D11*E11*F11*G11,0)</f>
        <v>4095176</v>
      </c>
      <c r="I11" s="19">
        <v>500</v>
      </c>
      <c r="J11" s="19"/>
      <c r="K11" s="19">
        <v>13.04</v>
      </c>
      <c r="L11" s="20">
        <f>ROUND((D11*I11+J11*K11)*12,0)</f>
        <v>6000</v>
      </c>
      <c r="M11" s="20">
        <f>ROUND((H11+L11)*1.5/100,0)</f>
        <v>61518</v>
      </c>
      <c r="N11" s="20">
        <f t="shared" ref="N11:N43" si="1">H11+L11+M11</f>
        <v>4162694</v>
      </c>
      <c r="O11" s="19"/>
      <c r="P11" s="20">
        <f>ROUND(N11+O11,0)</f>
        <v>4162694</v>
      </c>
      <c r="Q11" s="19">
        <v>1</v>
      </c>
      <c r="R11" s="19">
        <v>38</v>
      </c>
      <c r="S11" s="19">
        <v>102636</v>
      </c>
      <c r="T11" s="19">
        <v>1.05</v>
      </c>
      <c r="U11" s="20">
        <f>ROUND(Q11*R11*S11*T11,0)</f>
        <v>4095176</v>
      </c>
      <c r="V11" s="19">
        <v>500</v>
      </c>
      <c r="W11" s="19"/>
      <c r="X11" s="19">
        <v>13.04</v>
      </c>
      <c r="Y11" s="20">
        <f>ROUND((Q11*V11+W11*X11)*12,0)</f>
        <v>6000</v>
      </c>
      <c r="Z11" s="20">
        <f>ROUND((U11+Y11)*1.5/100,0)</f>
        <v>61518</v>
      </c>
      <c r="AA11" s="20">
        <f t="shared" ref="AA11:AA43" si="2">U11+Y11+Z11</f>
        <v>4162694</v>
      </c>
      <c r="AB11" s="19"/>
      <c r="AC11" s="20">
        <f>ROUND(AA11+AB11,0)</f>
        <v>4162694</v>
      </c>
      <c r="AD11" s="19">
        <v>1</v>
      </c>
      <c r="AE11" s="19">
        <v>38</v>
      </c>
      <c r="AF11" s="19">
        <v>102636</v>
      </c>
      <c r="AG11" s="19">
        <v>1.05</v>
      </c>
      <c r="AH11" s="20">
        <f>ROUND(AD11*AE11*AF11*AG11,0)</f>
        <v>4095176</v>
      </c>
      <c r="AI11" s="19">
        <v>500</v>
      </c>
      <c r="AJ11" s="19"/>
      <c r="AK11" s="19">
        <v>13.04</v>
      </c>
      <c r="AL11" s="20">
        <f>ROUND((AD11*AI11+AJ11*AK11)*12,0)</f>
        <v>6000</v>
      </c>
      <c r="AM11" s="20">
        <f>ROUND((AH11+AL11)*1.5/100,0)</f>
        <v>61518</v>
      </c>
      <c r="AN11" s="20">
        <f t="shared" ref="AN11:AN43" si="3">AH11+AL11+AM11</f>
        <v>4162694</v>
      </c>
      <c r="AO11" s="19"/>
      <c r="AP11" s="20">
        <f>ROUND(AN11+AO11,0)</f>
        <v>4162694</v>
      </c>
    </row>
    <row r="12" spans="1:42" s="14" customFormat="1" ht="17.25" customHeight="1">
      <c r="A12" s="17" t="s">
        <v>18</v>
      </c>
      <c r="B12" s="18">
        <v>7604145</v>
      </c>
      <c r="C12" s="18">
        <v>7069148</v>
      </c>
      <c r="D12" s="19">
        <v>4</v>
      </c>
      <c r="E12" s="19">
        <v>38</v>
      </c>
      <c r="F12" s="19">
        <v>102636</v>
      </c>
      <c r="G12" s="19">
        <v>1.1000000000000001</v>
      </c>
      <c r="H12" s="20">
        <f t="shared" ref="H12:H43" si="4">ROUND(D12*E12*F12*G12,0)</f>
        <v>17160739</v>
      </c>
      <c r="I12" s="19">
        <v>500</v>
      </c>
      <c r="J12" s="19"/>
      <c r="K12" s="19">
        <v>13.04</v>
      </c>
      <c r="L12" s="20">
        <f t="shared" ref="L12:L43" si="5">ROUND((D12*I12+J12*K12)*12,0)</f>
        <v>24000</v>
      </c>
      <c r="M12" s="20">
        <f t="shared" ref="M12:M43" si="6">ROUND((H12+L12)*1.5/100,0)</f>
        <v>257771</v>
      </c>
      <c r="N12" s="20">
        <f t="shared" si="1"/>
        <v>17442510</v>
      </c>
      <c r="O12" s="19"/>
      <c r="P12" s="20">
        <f t="shared" ref="P12:P44" si="7">ROUND(N12+O12,0)</f>
        <v>17442510</v>
      </c>
      <c r="Q12" s="19">
        <v>4</v>
      </c>
      <c r="R12" s="19">
        <v>38</v>
      </c>
      <c r="S12" s="19">
        <v>102636</v>
      </c>
      <c r="T12" s="19">
        <v>1.1000000000000001</v>
      </c>
      <c r="U12" s="20">
        <f t="shared" ref="U12:U43" si="8">ROUND(Q12*R12*S12*T12,0)</f>
        <v>17160739</v>
      </c>
      <c r="V12" s="19">
        <v>500</v>
      </c>
      <c r="W12" s="19"/>
      <c r="X12" s="19">
        <v>13.04</v>
      </c>
      <c r="Y12" s="20">
        <f t="shared" ref="Y12:Y43" si="9">ROUND((Q12*V12+W12*X12)*12,0)</f>
        <v>24000</v>
      </c>
      <c r="Z12" s="20">
        <f t="shared" ref="Z12:Z43" si="10">ROUND((U12+Y12)*1.5/100,0)</f>
        <v>257771</v>
      </c>
      <c r="AA12" s="20">
        <f t="shared" si="2"/>
        <v>17442510</v>
      </c>
      <c r="AB12" s="19"/>
      <c r="AC12" s="20">
        <f t="shared" ref="AC12:AC44" si="11">ROUND(AA12+AB12,0)</f>
        <v>17442510</v>
      </c>
      <c r="AD12" s="19">
        <v>4</v>
      </c>
      <c r="AE12" s="19">
        <v>38</v>
      </c>
      <c r="AF12" s="19">
        <v>102636</v>
      </c>
      <c r="AG12" s="19">
        <v>1.1000000000000001</v>
      </c>
      <c r="AH12" s="20">
        <f t="shared" ref="AH12:AH43" si="12">ROUND(AD12*AE12*AF12*AG12,0)</f>
        <v>17160739</v>
      </c>
      <c r="AI12" s="19">
        <v>500</v>
      </c>
      <c r="AJ12" s="19"/>
      <c r="AK12" s="19">
        <v>13.04</v>
      </c>
      <c r="AL12" s="20">
        <f t="shared" ref="AL12:AL43" si="13">ROUND((AD12*AI12+AJ12*AK12)*12,0)</f>
        <v>24000</v>
      </c>
      <c r="AM12" s="20">
        <f t="shared" ref="AM12:AM43" si="14">ROUND((AH12+AL12)*1.5/100,0)</f>
        <v>257771</v>
      </c>
      <c r="AN12" s="20">
        <f t="shared" si="3"/>
        <v>17442510</v>
      </c>
      <c r="AO12" s="19"/>
      <c r="AP12" s="20">
        <f t="shared" ref="AP12:AP44" si="15">ROUND(AN12+AO12,0)</f>
        <v>17442510</v>
      </c>
    </row>
    <row r="13" spans="1:42" s="14" customFormat="1" ht="17.25" customHeight="1">
      <c r="A13" s="17" t="s">
        <v>19</v>
      </c>
      <c r="B13" s="18"/>
      <c r="C13" s="18">
        <v>14138295</v>
      </c>
      <c r="D13" s="19">
        <v>4</v>
      </c>
      <c r="E13" s="19">
        <v>38</v>
      </c>
      <c r="F13" s="19">
        <v>102636</v>
      </c>
      <c r="G13" s="19">
        <v>1.1000000000000001</v>
      </c>
      <c r="H13" s="20">
        <f t="shared" si="4"/>
        <v>17160739</v>
      </c>
      <c r="I13" s="19">
        <v>500</v>
      </c>
      <c r="J13" s="19"/>
      <c r="K13" s="19">
        <v>13.04</v>
      </c>
      <c r="L13" s="20">
        <f t="shared" si="5"/>
        <v>24000</v>
      </c>
      <c r="M13" s="20">
        <f t="shared" si="6"/>
        <v>257771</v>
      </c>
      <c r="N13" s="20">
        <f t="shared" si="1"/>
        <v>17442510</v>
      </c>
      <c r="O13" s="19"/>
      <c r="P13" s="20">
        <f t="shared" si="7"/>
        <v>17442510</v>
      </c>
      <c r="Q13" s="19">
        <v>4</v>
      </c>
      <c r="R13" s="19">
        <v>38</v>
      </c>
      <c r="S13" s="19">
        <v>102636</v>
      </c>
      <c r="T13" s="19">
        <v>1.1000000000000001</v>
      </c>
      <c r="U13" s="20">
        <f t="shared" si="8"/>
        <v>17160739</v>
      </c>
      <c r="V13" s="19">
        <v>500</v>
      </c>
      <c r="W13" s="19"/>
      <c r="X13" s="19">
        <v>13.04</v>
      </c>
      <c r="Y13" s="20">
        <f t="shared" si="9"/>
        <v>24000</v>
      </c>
      <c r="Z13" s="20">
        <f t="shared" si="10"/>
        <v>257771</v>
      </c>
      <c r="AA13" s="20">
        <f t="shared" si="2"/>
        <v>17442510</v>
      </c>
      <c r="AB13" s="19"/>
      <c r="AC13" s="20">
        <f t="shared" si="11"/>
        <v>17442510</v>
      </c>
      <c r="AD13" s="19">
        <v>4</v>
      </c>
      <c r="AE13" s="19">
        <v>38</v>
      </c>
      <c r="AF13" s="19">
        <v>102636</v>
      </c>
      <c r="AG13" s="19">
        <v>1.1000000000000001</v>
      </c>
      <c r="AH13" s="20">
        <f t="shared" si="12"/>
        <v>17160739</v>
      </c>
      <c r="AI13" s="19">
        <v>500</v>
      </c>
      <c r="AJ13" s="19"/>
      <c r="AK13" s="19">
        <v>13.04</v>
      </c>
      <c r="AL13" s="20">
        <f t="shared" si="13"/>
        <v>24000</v>
      </c>
      <c r="AM13" s="20">
        <f t="shared" si="14"/>
        <v>257771</v>
      </c>
      <c r="AN13" s="20">
        <f t="shared" si="3"/>
        <v>17442510</v>
      </c>
      <c r="AO13" s="19"/>
      <c r="AP13" s="20">
        <f t="shared" si="15"/>
        <v>17442510</v>
      </c>
    </row>
    <row r="14" spans="1:42" s="14" customFormat="1" ht="17.25" customHeight="1">
      <c r="A14" s="17" t="s">
        <v>20</v>
      </c>
      <c r="B14" s="18">
        <v>11769573</v>
      </c>
      <c r="C14" s="18">
        <v>13496753</v>
      </c>
      <c r="D14" s="19">
        <v>8</v>
      </c>
      <c r="E14" s="19">
        <v>38</v>
      </c>
      <c r="F14" s="19">
        <v>102636</v>
      </c>
      <c r="G14" s="19">
        <v>1.05</v>
      </c>
      <c r="H14" s="20">
        <f t="shared" si="4"/>
        <v>32761411</v>
      </c>
      <c r="I14" s="19">
        <v>500</v>
      </c>
      <c r="J14" s="19"/>
      <c r="K14" s="19">
        <v>13.04</v>
      </c>
      <c r="L14" s="20">
        <f t="shared" si="5"/>
        <v>48000</v>
      </c>
      <c r="M14" s="20">
        <f t="shared" si="6"/>
        <v>492141</v>
      </c>
      <c r="N14" s="20">
        <f t="shared" si="1"/>
        <v>33301552</v>
      </c>
      <c r="O14" s="19"/>
      <c r="P14" s="20">
        <f t="shared" si="7"/>
        <v>33301552</v>
      </c>
      <c r="Q14" s="19">
        <v>8</v>
      </c>
      <c r="R14" s="19">
        <v>38</v>
      </c>
      <c r="S14" s="19">
        <v>102636</v>
      </c>
      <c r="T14" s="19">
        <v>1.05</v>
      </c>
      <c r="U14" s="20">
        <f t="shared" si="8"/>
        <v>32761411</v>
      </c>
      <c r="V14" s="19">
        <v>500</v>
      </c>
      <c r="W14" s="19"/>
      <c r="X14" s="19">
        <v>13.04</v>
      </c>
      <c r="Y14" s="20">
        <f t="shared" si="9"/>
        <v>48000</v>
      </c>
      <c r="Z14" s="20">
        <f t="shared" si="10"/>
        <v>492141</v>
      </c>
      <c r="AA14" s="20">
        <f t="shared" si="2"/>
        <v>33301552</v>
      </c>
      <c r="AB14" s="19"/>
      <c r="AC14" s="20">
        <f t="shared" si="11"/>
        <v>33301552</v>
      </c>
      <c r="AD14" s="19">
        <v>8</v>
      </c>
      <c r="AE14" s="19">
        <v>38</v>
      </c>
      <c r="AF14" s="19">
        <v>102636</v>
      </c>
      <c r="AG14" s="19">
        <v>1.05</v>
      </c>
      <c r="AH14" s="20">
        <f t="shared" si="12"/>
        <v>32761411</v>
      </c>
      <c r="AI14" s="19">
        <v>500</v>
      </c>
      <c r="AJ14" s="19"/>
      <c r="AK14" s="19">
        <v>13.04</v>
      </c>
      <c r="AL14" s="20">
        <f t="shared" si="13"/>
        <v>48000</v>
      </c>
      <c r="AM14" s="20">
        <f t="shared" si="14"/>
        <v>492141</v>
      </c>
      <c r="AN14" s="20">
        <f t="shared" si="3"/>
        <v>33301552</v>
      </c>
      <c r="AO14" s="19"/>
      <c r="AP14" s="20">
        <f t="shared" si="15"/>
        <v>33301552</v>
      </c>
    </row>
    <row r="15" spans="1:42" s="14" customFormat="1" ht="17.25" customHeight="1">
      <c r="A15" s="17" t="s">
        <v>21</v>
      </c>
      <c r="B15" s="18">
        <v>11271135</v>
      </c>
      <c r="C15" s="18">
        <v>3374188</v>
      </c>
      <c r="D15" s="19">
        <v>3</v>
      </c>
      <c r="E15" s="19">
        <v>38</v>
      </c>
      <c r="F15" s="19">
        <v>102636</v>
      </c>
      <c r="G15" s="19">
        <v>1.05</v>
      </c>
      <c r="H15" s="20">
        <f t="shared" si="4"/>
        <v>12285529</v>
      </c>
      <c r="I15" s="19">
        <v>500</v>
      </c>
      <c r="J15" s="19"/>
      <c r="K15" s="19">
        <v>13.04</v>
      </c>
      <c r="L15" s="20">
        <f t="shared" si="5"/>
        <v>18000</v>
      </c>
      <c r="M15" s="20">
        <f t="shared" si="6"/>
        <v>184553</v>
      </c>
      <c r="N15" s="20">
        <f t="shared" si="1"/>
        <v>12488082</v>
      </c>
      <c r="O15" s="19"/>
      <c r="P15" s="20">
        <f t="shared" si="7"/>
        <v>12488082</v>
      </c>
      <c r="Q15" s="19">
        <v>3</v>
      </c>
      <c r="R15" s="19">
        <v>38</v>
      </c>
      <c r="S15" s="19">
        <v>102636</v>
      </c>
      <c r="T15" s="19">
        <v>1.05</v>
      </c>
      <c r="U15" s="20">
        <f t="shared" si="8"/>
        <v>12285529</v>
      </c>
      <c r="V15" s="19">
        <v>500</v>
      </c>
      <c r="W15" s="19"/>
      <c r="X15" s="19">
        <v>13.04</v>
      </c>
      <c r="Y15" s="20">
        <f t="shared" si="9"/>
        <v>18000</v>
      </c>
      <c r="Z15" s="20">
        <f t="shared" si="10"/>
        <v>184553</v>
      </c>
      <c r="AA15" s="20">
        <f t="shared" si="2"/>
        <v>12488082</v>
      </c>
      <c r="AB15" s="19"/>
      <c r="AC15" s="20">
        <f t="shared" si="11"/>
        <v>12488082</v>
      </c>
      <c r="AD15" s="19">
        <v>3</v>
      </c>
      <c r="AE15" s="19">
        <v>38</v>
      </c>
      <c r="AF15" s="19">
        <v>102636</v>
      </c>
      <c r="AG15" s="19">
        <v>1.05</v>
      </c>
      <c r="AH15" s="20">
        <f t="shared" si="12"/>
        <v>12285529</v>
      </c>
      <c r="AI15" s="19">
        <v>500</v>
      </c>
      <c r="AJ15" s="19"/>
      <c r="AK15" s="19">
        <v>13.04</v>
      </c>
      <c r="AL15" s="20">
        <f t="shared" si="13"/>
        <v>18000</v>
      </c>
      <c r="AM15" s="20">
        <f t="shared" si="14"/>
        <v>184553</v>
      </c>
      <c r="AN15" s="20">
        <f t="shared" si="3"/>
        <v>12488082</v>
      </c>
      <c r="AO15" s="19"/>
      <c r="AP15" s="20">
        <f t="shared" si="15"/>
        <v>12488082</v>
      </c>
    </row>
    <row r="16" spans="1:42" s="14" customFormat="1" ht="17.25" customHeight="1">
      <c r="A16" s="17" t="s">
        <v>22</v>
      </c>
      <c r="B16" s="18">
        <v>5897792</v>
      </c>
      <c r="C16" s="18">
        <v>3391389</v>
      </c>
      <c r="D16" s="19">
        <v>1</v>
      </c>
      <c r="E16" s="19">
        <v>38</v>
      </c>
      <c r="F16" s="19">
        <v>102636</v>
      </c>
      <c r="G16" s="19">
        <v>1.05</v>
      </c>
      <c r="H16" s="20">
        <f t="shared" si="4"/>
        <v>4095176</v>
      </c>
      <c r="I16" s="19">
        <v>500</v>
      </c>
      <c r="J16" s="19">
        <v>108.3</v>
      </c>
      <c r="K16" s="19">
        <v>13.04</v>
      </c>
      <c r="L16" s="20">
        <f t="shared" si="5"/>
        <v>22947</v>
      </c>
      <c r="M16" s="20">
        <f t="shared" si="6"/>
        <v>61772</v>
      </c>
      <c r="N16" s="20">
        <f t="shared" si="1"/>
        <v>4179895</v>
      </c>
      <c r="O16" s="19"/>
      <c r="P16" s="20">
        <f t="shared" si="7"/>
        <v>4179895</v>
      </c>
      <c r="Q16" s="19">
        <v>1</v>
      </c>
      <c r="R16" s="19">
        <v>38</v>
      </c>
      <c r="S16" s="19">
        <v>102636</v>
      </c>
      <c r="T16" s="19">
        <v>1.05</v>
      </c>
      <c r="U16" s="20">
        <f t="shared" si="8"/>
        <v>4095176</v>
      </c>
      <c r="V16" s="19">
        <v>500</v>
      </c>
      <c r="W16" s="19">
        <v>108.3</v>
      </c>
      <c r="X16" s="19">
        <v>13.04</v>
      </c>
      <c r="Y16" s="20">
        <f t="shared" si="9"/>
        <v>22947</v>
      </c>
      <c r="Z16" s="20">
        <f t="shared" si="10"/>
        <v>61772</v>
      </c>
      <c r="AA16" s="20">
        <f t="shared" si="2"/>
        <v>4179895</v>
      </c>
      <c r="AB16" s="19"/>
      <c r="AC16" s="20">
        <f t="shared" si="11"/>
        <v>4179895</v>
      </c>
      <c r="AD16" s="19">
        <v>1</v>
      </c>
      <c r="AE16" s="19">
        <v>38</v>
      </c>
      <c r="AF16" s="19">
        <v>102636</v>
      </c>
      <c r="AG16" s="19">
        <v>1.05</v>
      </c>
      <c r="AH16" s="20">
        <f t="shared" si="12"/>
        <v>4095176</v>
      </c>
      <c r="AI16" s="19">
        <v>500</v>
      </c>
      <c r="AJ16" s="19">
        <v>108.3</v>
      </c>
      <c r="AK16" s="19">
        <v>13.04</v>
      </c>
      <c r="AL16" s="20">
        <f t="shared" si="13"/>
        <v>22947</v>
      </c>
      <c r="AM16" s="20">
        <f t="shared" si="14"/>
        <v>61772</v>
      </c>
      <c r="AN16" s="20">
        <f t="shared" si="3"/>
        <v>4179895</v>
      </c>
      <c r="AO16" s="19"/>
      <c r="AP16" s="20">
        <f t="shared" si="15"/>
        <v>4179895</v>
      </c>
    </row>
    <row r="17" spans="1:42" s="14" customFormat="1" ht="17.25" customHeight="1">
      <c r="A17" s="17" t="s">
        <v>23</v>
      </c>
      <c r="B17" s="18">
        <v>11769573</v>
      </c>
      <c r="C17" s="18">
        <v>26993506</v>
      </c>
      <c r="D17" s="19">
        <v>6</v>
      </c>
      <c r="E17" s="19">
        <v>38</v>
      </c>
      <c r="F17" s="19">
        <v>102636</v>
      </c>
      <c r="G17" s="19">
        <v>1.05</v>
      </c>
      <c r="H17" s="20">
        <f t="shared" si="4"/>
        <v>24571058</v>
      </c>
      <c r="I17" s="19">
        <v>500</v>
      </c>
      <c r="J17" s="19"/>
      <c r="K17" s="19">
        <v>13.04</v>
      </c>
      <c r="L17" s="20">
        <f t="shared" si="5"/>
        <v>36000</v>
      </c>
      <c r="M17" s="20">
        <f t="shared" si="6"/>
        <v>369106</v>
      </c>
      <c r="N17" s="20">
        <f t="shared" si="1"/>
        <v>24976164</v>
      </c>
      <c r="O17" s="19"/>
      <c r="P17" s="20">
        <f t="shared" si="7"/>
        <v>24976164</v>
      </c>
      <c r="Q17" s="19">
        <v>6</v>
      </c>
      <c r="R17" s="19">
        <v>38</v>
      </c>
      <c r="S17" s="19">
        <v>102636</v>
      </c>
      <c r="T17" s="19">
        <v>1.05</v>
      </c>
      <c r="U17" s="20">
        <f t="shared" si="8"/>
        <v>24571058</v>
      </c>
      <c r="V17" s="19">
        <v>500</v>
      </c>
      <c r="W17" s="19"/>
      <c r="X17" s="19">
        <v>13.04</v>
      </c>
      <c r="Y17" s="20">
        <f t="shared" si="9"/>
        <v>36000</v>
      </c>
      <c r="Z17" s="20">
        <f t="shared" si="10"/>
        <v>369106</v>
      </c>
      <c r="AA17" s="20">
        <f t="shared" si="2"/>
        <v>24976164</v>
      </c>
      <c r="AB17" s="19"/>
      <c r="AC17" s="20">
        <f t="shared" si="11"/>
        <v>24976164</v>
      </c>
      <c r="AD17" s="19">
        <v>6</v>
      </c>
      <c r="AE17" s="19">
        <v>38</v>
      </c>
      <c r="AF17" s="19">
        <v>102636</v>
      </c>
      <c r="AG17" s="19">
        <v>1.05</v>
      </c>
      <c r="AH17" s="20">
        <f t="shared" si="12"/>
        <v>24571058</v>
      </c>
      <c r="AI17" s="19">
        <v>500</v>
      </c>
      <c r="AJ17" s="19"/>
      <c r="AK17" s="19">
        <v>13.04</v>
      </c>
      <c r="AL17" s="20">
        <f t="shared" si="13"/>
        <v>36000</v>
      </c>
      <c r="AM17" s="20">
        <f t="shared" si="14"/>
        <v>369106</v>
      </c>
      <c r="AN17" s="20">
        <f t="shared" si="3"/>
        <v>24976164</v>
      </c>
      <c r="AO17" s="19"/>
      <c r="AP17" s="20">
        <f t="shared" si="15"/>
        <v>24976164</v>
      </c>
    </row>
    <row r="18" spans="1:42" s="14" customFormat="1" ht="17.25" customHeight="1">
      <c r="A18" s="17" t="s">
        <v>24</v>
      </c>
      <c r="B18" s="18">
        <v>11769573</v>
      </c>
      <c r="C18" s="18">
        <v>10122565</v>
      </c>
      <c r="D18" s="19">
        <v>4</v>
      </c>
      <c r="E18" s="19">
        <v>38</v>
      </c>
      <c r="F18" s="19">
        <v>102636</v>
      </c>
      <c r="G18" s="19">
        <v>1.05</v>
      </c>
      <c r="H18" s="20">
        <f t="shared" si="4"/>
        <v>16380706</v>
      </c>
      <c r="I18" s="19">
        <v>500</v>
      </c>
      <c r="J18" s="19"/>
      <c r="K18" s="19">
        <v>13.04</v>
      </c>
      <c r="L18" s="20">
        <f t="shared" si="5"/>
        <v>24000</v>
      </c>
      <c r="M18" s="20">
        <f t="shared" si="6"/>
        <v>246071</v>
      </c>
      <c r="N18" s="20">
        <f t="shared" si="1"/>
        <v>16650777</v>
      </c>
      <c r="O18" s="19"/>
      <c r="P18" s="20">
        <f t="shared" si="7"/>
        <v>16650777</v>
      </c>
      <c r="Q18" s="19">
        <v>4</v>
      </c>
      <c r="R18" s="19">
        <v>38</v>
      </c>
      <c r="S18" s="19">
        <v>102636</v>
      </c>
      <c r="T18" s="19">
        <v>1.05</v>
      </c>
      <c r="U18" s="20">
        <f t="shared" si="8"/>
        <v>16380706</v>
      </c>
      <c r="V18" s="19">
        <v>500</v>
      </c>
      <c r="W18" s="19"/>
      <c r="X18" s="19">
        <v>13.04</v>
      </c>
      <c r="Y18" s="20">
        <f t="shared" si="9"/>
        <v>24000</v>
      </c>
      <c r="Z18" s="20">
        <f t="shared" si="10"/>
        <v>246071</v>
      </c>
      <c r="AA18" s="20">
        <f t="shared" si="2"/>
        <v>16650777</v>
      </c>
      <c r="AB18" s="19"/>
      <c r="AC18" s="20">
        <f t="shared" si="11"/>
        <v>16650777</v>
      </c>
      <c r="AD18" s="19">
        <v>4</v>
      </c>
      <c r="AE18" s="19">
        <v>38</v>
      </c>
      <c r="AF18" s="19">
        <v>102636</v>
      </c>
      <c r="AG18" s="19">
        <v>1.05</v>
      </c>
      <c r="AH18" s="20">
        <f t="shared" si="12"/>
        <v>16380706</v>
      </c>
      <c r="AI18" s="19">
        <v>500</v>
      </c>
      <c r="AJ18" s="19"/>
      <c r="AK18" s="19">
        <v>13.04</v>
      </c>
      <c r="AL18" s="20">
        <f t="shared" si="13"/>
        <v>24000</v>
      </c>
      <c r="AM18" s="20">
        <f t="shared" si="14"/>
        <v>246071</v>
      </c>
      <c r="AN18" s="20">
        <f t="shared" si="3"/>
        <v>16650777</v>
      </c>
      <c r="AO18" s="19"/>
      <c r="AP18" s="20">
        <f t="shared" si="15"/>
        <v>16650777</v>
      </c>
    </row>
    <row r="19" spans="1:42" s="14" customFormat="1" ht="17.25" customHeight="1">
      <c r="A19" s="17" t="s">
        <v>25</v>
      </c>
      <c r="B19" s="18">
        <v>11769573</v>
      </c>
      <c r="C19" s="18">
        <v>13496753</v>
      </c>
      <c r="D19" s="19">
        <v>0</v>
      </c>
      <c r="E19" s="19">
        <v>38</v>
      </c>
      <c r="F19" s="19">
        <v>102636</v>
      </c>
      <c r="G19" s="19">
        <v>1.05</v>
      </c>
      <c r="H19" s="20">
        <f t="shared" si="4"/>
        <v>0</v>
      </c>
      <c r="I19" s="19">
        <v>500</v>
      </c>
      <c r="J19" s="19"/>
      <c r="K19" s="19">
        <v>13.04</v>
      </c>
      <c r="L19" s="20">
        <f t="shared" si="5"/>
        <v>0</v>
      </c>
      <c r="M19" s="20">
        <f t="shared" si="6"/>
        <v>0</v>
      </c>
      <c r="N19" s="20">
        <f t="shared" si="1"/>
        <v>0</v>
      </c>
      <c r="O19" s="19"/>
      <c r="P19" s="20">
        <f t="shared" si="7"/>
        <v>0</v>
      </c>
      <c r="Q19" s="19">
        <v>0</v>
      </c>
      <c r="R19" s="19">
        <v>38</v>
      </c>
      <c r="S19" s="19">
        <v>102636</v>
      </c>
      <c r="T19" s="19">
        <v>1.05</v>
      </c>
      <c r="U19" s="20">
        <f t="shared" si="8"/>
        <v>0</v>
      </c>
      <c r="V19" s="19">
        <v>500</v>
      </c>
      <c r="W19" s="19"/>
      <c r="X19" s="19">
        <v>13.04</v>
      </c>
      <c r="Y19" s="20">
        <f t="shared" si="9"/>
        <v>0</v>
      </c>
      <c r="Z19" s="20">
        <f t="shared" si="10"/>
        <v>0</v>
      </c>
      <c r="AA19" s="20">
        <f t="shared" si="2"/>
        <v>0</v>
      </c>
      <c r="AB19" s="19"/>
      <c r="AC19" s="20">
        <f t="shared" si="11"/>
        <v>0</v>
      </c>
      <c r="AD19" s="19">
        <v>0</v>
      </c>
      <c r="AE19" s="19">
        <v>38</v>
      </c>
      <c r="AF19" s="19">
        <v>102636</v>
      </c>
      <c r="AG19" s="19">
        <v>1.05</v>
      </c>
      <c r="AH19" s="20">
        <f t="shared" si="12"/>
        <v>0</v>
      </c>
      <c r="AI19" s="19">
        <v>500</v>
      </c>
      <c r="AJ19" s="19"/>
      <c r="AK19" s="19">
        <v>13.04</v>
      </c>
      <c r="AL19" s="20">
        <f t="shared" si="13"/>
        <v>0</v>
      </c>
      <c r="AM19" s="20">
        <f t="shared" si="14"/>
        <v>0</v>
      </c>
      <c r="AN19" s="20">
        <f t="shared" si="3"/>
        <v>0</v>
      </c>
      <c r="AO19" s="19"/>
      <c r="AP19" s="20">
        <f t="shared" si="15"/>
        <v>0</v>
      </c>
    </row>
    <row r="20" spans="1:42" s="14" customFormat="1" ht="17.25" customHeight="1">
      <c r="A20" s="17" t="s">
        <v>26</v>
      </c>
      <c r="B20" s="18"/>
      <c r="C20" s="18">
        <v>14138295</v>
      </c>
      <c r="D20" s="19">
        <v>14</v>
      </c>
      <c r="E20" s="19">
        <v>38</v>
      </c>
      <c r="F20" s="19">
        <v>102636</v>
      </c>
      <c r="G20" s="19">
        <v>1.1000000000000001</v>
      </c>
      <c r="H20" s="20">
        <f t="shared" si="4"/>
        <v>60062587</v>
      </c>
      <c r="I20" s="19">
        <v>500</v>
      </c>
      <c r="J20" s="19"/>
      <c r="K20" s="19">
        <v>13.04</v>
      </c>
      <c r="L20" s="20">
        <f t="shared" si="5"/>
        <v>84000</v>
      </c>
      <c r="M20" s="20">
        <f t="shared" si="6"/>
        <v>902199</v>
      </c>
      <c r="N20" s="20">
        <f t="shared" si="1"/>
        <v>61048786</v>
      </c>
      <c r="O20" s="19"/>
      <c r="P20" s="20">
        <f t="shared" si="7"/>
        <v>61048786</v>
      </c>
      <c r="Q20" s="19">
        <v>14</v>
      </c>
      <c r="R20" s="19">
        <v>38</v>
      </c>
      <c r="S20" s="19">
        <v>102636</v>
      </c>
      <c r="T20" s="19">
        <v>1.1000000000000001</v>
      </c>
      <c r="U20" s="20">
        <f t="shared" si="8"/>
        <v>60062587</v>
      </c>
      <c r="V20" s="19">
        <v>500</v>
      </c>
      <c r="W20" s="19"/>
      <c r="X20" s="19">
        <v>13.04</v>
      </c>
      <c r="Y20" s="20">
        <f t="shared" si="9"/>
        <v>84000</v>
      </c>
      <c r="Z20" s="20">
        <f t="shared" si="10"/>
        <v>902199</v>
      </c>
      <c r="AA20" s="20">
        <f t="shared" si="2"/>
        <v>61048786</v>
      </c>
      <c r="AB20" s="19"/>
      <c r="AC20" s="20">
        <f t="shared" si="11"/>
        <v>61048786</v>
      </c>
      <c r="AD20" s="19">
        <v>14</v>
      </c>
      <c r="AE20" s="19">
        <v>38</v>
      </c>
      <c r="AF20" s="19">
        <v>102636</v>
      </c>
      <c r="AG20" s="19">
        <v>1.1000000000000001</v>
      </c>
      <c r="AH20" s="20">
        <f t="shared" si="12"/>
        <v>60062587</v>
      </c>
      <c r="AI20" s="19">
        <v>500</v>
      </c>
      <c r="AJ20" s="19"/>
      <c r="AK20" s="19">
        <v>13.04</v>
      </c>
      <c r="AL20" s="20">
        <f t="shared" si="13"/>
        <v>84000</v>
      </c>
      <c r="AM20" s="20">
        <f t="shared" si="14"/>
        <v>902199</v>
      </c>
      <c r="AN20" s="20">
        <f t="shared" si="3"/>
        <v>61048786</v>
      </c>
      <c r="AO20" s="19"/>
      <c r="AP20" s="20">
        <f t="shared" si="15"/>
        <v>61048786</v>
      </c>
    </row>
    <row r="21" spans="1:42" s="14" customFormat="1" ht="17.25" customHeight="1">
      <c r="A21" s="21" t="s">
        <v>27</v>
      </c>
      <c r="B21" s="18">
        <v>23542977</v>
      </c>
      <c r="C21" s="18">
        <v>16896338</v>
      </c>
      <c r="D21" s="22">
        <v>12</v>
      </c>
      <c r="E21" s="19">
        <v>38</v>
      </c>
      <c r="F21" s="19">
        <v>102636</v>
      </c>
      <c r="G21" s="22">
        <v>1.05</v>
      </c>
      <c r="H21" s="20">
        <f t="shared" si="4"/>
        <v>49142117</v>
      </c>
      <c r="I21" s="19">
        <v>500</v>
      </c>
      <c r="J21" s="22">
        <v>159.9</v>
      </c>
      <c r="K21" s="19">
        <v>13.04</v>
      </c>
      <c r="L21" s="20">
        <f t="shared" si="5"/>
        <v>97021</v>
      </c>
      <c r="M21" s="20">
        <f t="shared" si="6"/>
        <v>738587</v>
      </c>
      <c r="N21" s="20">
        <f t="shared" si="1"/>
        <v>49977725</v>
      </c>
      <c r="O21" s="19"/>
      <c r="P21" s="20">
        <f t="shared" si="7"/>
        <v>49977725</v>
      </c>
      <c r="Q21" s="22">
        <v>12</v>
      </c>
      <c r="R21" s="19">
        <v>38</v>
      </c>
      <c r="S21" s="19">
        <v>102636</v>
      </c>
      <c r="T21" s="19">
        <v>1.05</v>
      </c>
      <c r="U21" s="20">
        <f t="shared" si="8"/>
        <v>49142117</v>
      </c>
      <c r="V21" s="19">
        <v>500</v>
      </c>
      <c r="W21" s="22">
        <v>159.9</v>
      </c>
      <c r="X21" s="19">
        <v>13.04</v>
      </c>
      <c r="Y21" s="20">
        <f t="shared" si="9"/>
        <v>97021</v>
      </c>
      <c r="Z21" s="20">
        <f t="shared" si="10"/>
        <v>738587</v>
      </c>
      <c r="AA21" s="20">
        <f t="shared" si="2"/>
        <v>49977725</v>
      </c>
      <c r="AB21" s="19"/>
      <c r="AC21" s="20">
        <f t="shared" si="11"/>
        <v>49977725</v>
      </c>
      <c r="AD21" s="22">
        <v>12</v>
      </c>
      <c r="AE21" s="19">
        <v>38</v>
      </c>
      <c r="AF21" s="19">
        <v>102636</v>
      </c>
      <c r="AG21" s="19">
        <v>1.05</v>
      </c>
      <c r="AH21" s="20">
        <f t="shared" si="12"/>
        <v>49142117</v>
      </c>
      <c r="AI21" s="19">
        <v>500</v>
      </c>
      <c r="AJ21" s="22">
        <v>159.9</v>
      </c>
      <c r="AK21" s="19">
        <v>13.04</v>
      </c>
      <c r="AL21" s="20">
        <f t="shared" si="13"/>
        <v>97021</v>
      </c>
      <c r="AM21" s="20">
        <f t="shared" si="14"/>
        <v>738587</v>
      </c>
      <c r="AN21" s="20">
        <f t="shared" si="3"/>
        <v>49977725</v>
      </c>
      <c r="AO21" s="19"/>
      <c r="AP21" s="20">
        <f t="shared" si="15"/>
        <v>49977725</v>
      </c>
    </row>
    <row r="22" spans="1:42" s="14" customFormat="1" ht="17.25" customHeight="1">
      <c r="A22" s="21" t="s">
        <v>28</v>
      </c>
      <c r="B22" s="18">
        <v>11781065</v>
      </c>
      <c r="C22" s="18">
        <v>16880137</v>
      </c>
      <c r="D22" s="22">
        <v>3</v>
      </c>
      <c r="E22" s="19">
        <v>38</v>
      </c>
      <c r="F22" s="19">
        <v>102636</v>
      </c>
      <c r="G22" s="22">
        <v>1.05</v>
      </c>
      <c r="H22" s="20">
        <f t="shared" si="4"/>
        <v>12285529</v>
      </c>
      <c r="I22" s="19">
        <v>500</v>
      </c>
      <c r="J22" s="22">
        <v>57.9</v>
      </c>
      <c r="K22" s="19">
        <v>13.04</v>
      </c>
      <c r="L22" s="20">
        <f t="shared" si="5"/>
        <v>27060</v>
      </c>
      <c r="M22" s="20">
        <f t="shared" si="6"/>
        <v>184689</v>
      </c>
      <c r="N22" s="20">
        <f t="shared" si="1"/>
        <v>12497278</v>
      </c>
      <c r="O22" s="19"/>
      <c r="P22" s="20">
        <f t="shared" si="7"/>
        <v>12497278</v>
      </c>
      <c r="Q22" s="22">
        <v>3</v>
      </c>
      <c r="R22" s="19">
        <v>38</v>
      </c>
      <c r="S22" s="19">
        <v>102636</v>
      </c>
      <c r="T22" s="19">
        <v>1.05</v>
      </c>
      <c r="U22" s="20">
        <f t="shared" si="8"/>
        <v>12285529</v>
      </c>
      <c r="V22" s="19">
        <v>500</v>
      </c>
      <c r="W22" s="22">
        <v>57.9</v>
      </c>
      <c r="X22" s="19">
        <v>13.04</v>
      </c>
      <c r="Y22" s="20">
        <f t="shared" si="9"/>
        <v>27060</v>
      </c>
      <c r="Z22" s="20">
        <f t="shared" si="10"/>
        <v>184689</v>
      </c>
      <c r="AA22" s="20">
        <f t="shared" si="2"/>
        <v>12497278</v>
      </c>
      <c r="AB22" s="19"/>
      <c r="AC22" s="20">
        <f t="shared" si="11"/>
        <v>12497278</v>
      </c>
      <c r="AD22" s="22">
        <v>3</v>
      </c>
      <c r="AE22" s="19">
        <v>38</v>
      </c>
      <c r="AF22" s="19">
        <v>102636</v>
      </c>
      <c r="AG22" s="19">
        <v>1.05</v>
      </c>
      <c r="AH22" s="20">
        <f t="shared" si="12"/>
        <v>12285529</v>
      </c>
      <c r="AI22" s="19">
        <v>500</v>
      </c>
      <c r="AJ22" s="22">
        <v>57.9</v>
      </c>
      <c r="AK22" s="19">
        <v>13.04</v>
      </c>
      <c r="AL22" s="20">
        <f t="shared" si="13"/>
        <v>27060</v>
      </c>
      <c r="AM22" s="20">
        <f t="shared" si="14"/>
        <v>184689</v>
      </c>
      <c r="AN22" s="20">
        <f t="shared" si="3"/>
        <v>12497278</v>
      </c>
      <c r="AO22" s="19"/>
      <c r="AP22" s="20">
        <f t="shared" si="15"/>
        <v>12497278</v>
      </c>
    </row>
    <row r="23" spans="1:42" s="14" customFormat="1" ht="17.25" customHeight="1">
      <c r="A23" s="21" t="s">
        <v>29</v>
      </c>
      <c r="B23" s="18">
        <v>11769573</v>
      </c>
      <c r="C23" s="18">
        <v>3374188</v>
      </c>
      <c r="D23" s="22">
        <v>4</v>
      </c>
      <c r="E23" s="19">
        <v>38</v>
      </c>
      <c r="F23" s="19">
        <v>102636</v>
      </c>
      <c r="G23" s="22">
        <v>1.05</v>
      </c>
      <c r="H23" s="20">
        <f t="shared" si="4"/>
        <v>16380706</v>
      </c>
      <c r="I23" s="19">
        <v>500</v>
      </c>
      <c r="J23" s="22"/>
      <c r="K23" s="19">
        <v>13.04</v>
      </c>
      <c r="L23" s="20">
        <f t="shared" si="5"/>
        <v>24000</v>
      </c>
      <c r="M23" s="20">
        <f t="shared" si="6"/>
        <v>246071</v>
      </c>
      <c r="N23" s="20">
        <f t="shared" si="1"/>
        <v>16650777</v>
      </c>
      <c r="O23" s="19"/>
      <c r="P23" s="20">
        <f t="shared" si="7"/>
        <v>16650777</v>
      </c>
      <c r="Q23" s="22">
        <v>4</v>
      </c>
      <c r="R23" s="19">
        <v>38</v>
      </c>
      <c r="S23" s="19">
        <v>102636</v>
      </c>
      <c r="T23" s="19">
        <v>1.05</v>
      </c>
      <c r="U23" s="20">
        <f t="shared" si="8"/>
        <v>16380706</v>
      </c>
      <c r="V23" s="19">
        <v>500</v>
      </c>
      <c r="W23" s="22"/>
      <c r="X23" s="19">
        <v>13.04</v>
      </c>
      <c r="Y23" s="20">
        <f t="shared" si="9"/>
        <v>24000</v>
      </c>
      <c r="Z23" s="20">
        <f t="shared" si="10"/>
        <v>246071</v>
      </c>
      <c r="AA23" s="20">
        <f t="shared" si="2"/>
        <v>16650777</v>
      </c>
      <c r="AB23" s="19"/>
      <c r="AC23" s="20">
        <f t="shared" si="11"/>
        <v>16650777</v>
      </c>
      <c r="AD23" s="22">
        <v>4</v>
      </c>
      <c r="AE23" s="19">
        <v>38</v>
      </c>
      <c r="AF23" s="19">
        <v>102636</v>
      </c>
      <c r="AG23" s="19">
        <v>1.05</v>
      </c>
      <c r="AH23" s="20">
        <f t="shared" si="12"/>
        <v>16380706</v>
      </c>
      <c r="AI23" s="19">
        <v>500</v>
      </c>
      <c r="AJ23" s="22"/>
      <c r="AK23" s="19">
        <v>13.04</v>
      </c>
      <c r="AL23" s="20">
        <f t="shared" si="13"/>
        <v>24000</v>
      </c>
      <c r="AM23" s="20">
        <f t="shared" si="14"/>
        <v>246071</v>
      </c>
      <c r="AN23" s="20">
        <f t="shared" si="3"/>
        <v>16650777</v>
      </c>
      <c r="AO23" s="19"/>
      <c r="AP23" s="20">
        <f t="shared" si="15"/>
        <v>16650777</v>
      </c>
    </row>
    <row r="24" spans="1:42" s="14" customFormat="1" ht="17.25" customHeight="1">
      <c r="A24" s="21" t="s">
        <v>30</v>
      </c>
      <c r="B24" s="18">
        <v>11769573</v>
      </c>
      <c r="C24" s="18">
        <v>13518814</v>
      </c>
      <c r="D24" s="22">
        <v>4</v>
      </c>
      <c r="E24" s="19">
        <v>38</v>
      </c>
      <c r="F24" s="19">
        <v>102636</v>
      </c>
      <c r="G24" s="22">
        <v>1.05</v>
      </c>
      <c r="H24" s="20">
        <f t="shared" si="4"/>
        <v>16380706</v>
      </c>
      <c r="I24" s="19">
        <v>500</v>
      </c>
      <c r="J24" s="22">
        <v>138.9</v>
      </c>
      <c r="K24" s="19">
        <v>13.04</v>
      </c>
      <c r="L24" s="20">
        <f t="shared" si="5"/>
        <v>45735</v>
      </c>
      <c r="M24" s="20">
        <f t="shared" si="6"/>
        <v>246397</v>
      </c>
      <c r="N24" s="20">
        <f t="shared" si="1"/>
        <v>16672838</v>
      </c>
      <c r="O24" s="19"/>
      <c r="P24" s="20">
        <f t="shared" si="7"/>
        <v>16672838</v>
      </c>
      <c r="Q24" s="22">
        <v>4</v>
      </c>
      <c r="R24" s="19">
        <v>38</v>
      </c>
      <c r="S24" s="19">
        <v>102636</v>
      </c>
      <c r="T24" s="19">
        <v>1.05</v>
      </c>
      <c r="U24" s="20">
        <f t="shared" si="8"/>
        <v>16380706</v>
      </c>
      <c r="V24" s="19">
        <v>500</v>
      </c>
      <c r="W24" s="22">
        <v>138.9</v>
      </c>
      <c r="X24" s="19">
        <v>13.04</v>
      </c>
      <c r="Y24" s="20">
        <f t="shared" si="9"/>
        <v>45735</v>
      </c>
      <c r="Z24" s="20">
        <f t="shared" si="10"/>
        <v>246397</v>
      </c>
      <c r="AA24" s="20">
        <f t="shared" si="2"/>
        <v>16672838</v>
      </c>
      <c r="AB24" s="19"/>
      <c r="AC24" s="20">
        <f t="shared" si="11"/>
        <v>16672838</v>
      </c>
      <c r="AD24" s="22">
        <v>4</v>
      </c>
      <c r="AE24" s="19">
        <v>38</v>
      </c>
      <c r="AF24" s="19">
        <v>102636</v>
      </c>
      <c r="AG24" s="19">
        <v>1.05</v>
      </c>
      <c r="AH24" s="20">
        <f t="shared" si="12"/>
        <v>16380706</v>
      </c>
      <c r="AI24" s="19">
        <v>500</v>
      </c>
      <c r="AJ24" s="22">
        <v>138.9</v>
      </c>
      <c r="AK24" s="19">
        <v>13.04</v>
      </c>
      <c r="AL24" s="20">
        <f t="shared" si="13"/>
        <v>45735</v>
      </c>
      <c r="AM24" s="20">
        <f t="shared" si="14"/>
        <v>246397</v>
      </c>
      <c r="AN24" s="20">
        <f t="shared" si="3"/>
        <v>16672838</v>
      </c>
      <c r="AO24" s="19"/>
      <c r="AP24" s="20">
        <f t="shared" si="15"/>
        <v>16672838</v>
      </c>
    </row>
    <row r="25" spans="1:42" s="14" customFormat="1" ht="17.25" customHeight="1">
      <c r="A25" s="21" t="s">
        <v>31</v>
      </c>
      <c r="B25" s="18">
        <v>11769573</v>
      </c>
      <c r="C25" s="18">
        <v>13496753</v>
      </c>
      <c r="D25" s="22">
        <v>3</v>
      </c>
      <c r="E25" s="19">
        <v>38</v>
      </c>
      <c r="F25" s="19">
        <v>102636</v>
      </c>
      <c r="G25" s="22">
        <v>1.05</v>
      </c>
      <c r="H25" s="20">
        <f t="shared" si="4"/>
        <v>12285529</v>
      </c>
      <c r="I25" s="19">
        <v>500</v>
      </c>
      <c r="J25" s="22"/>
      <c r="K25" s="19">
        <v>13.04</v>
      </c>
      <c r="L25" s="20">
        <f t="shared" si="5"/>
        <v>18000</v>
      </c>
      <c r="M25" s="20">
        <f t="shared" si="6"/>
        <v>184553</v>
      </c>
      <c r="N25" s="20">
        <f t="shared" si="1"/>
        <v>12488082</v>
      </c>
      <c r="O25" s="19"/>
      <c r="P25" s="20">
        <f t="shared" si="7"/>
        <v>12488082</v>
      </c>
      <c r="Q25" s="22">
        <v>3</v>
      </c>
      <c r="R25" s="19">
        <v>38</v>
      </c>
      <c r="S25" s="19">
        <v>102636</v>
      </c>
      <c r="T25" s="19">
        <v>1.05</v>
      </c>
      <c r="U25" s="20">
        <f t="shared" si="8"/>
        <v>12285529</v>
      </c>
      <c r="V25" s="19">
        <v>500</v>
      </c>
      <c r="W25" s="22"/>
      <c r="X25" s="19">
        <v>13.04</v>
      </c>
      <c r="Y25" s="20">
        <f t="shared" si="9"/>
        <v>18000</v>
      </c>
      <c r="Z25" s="20">
        <f t="shared" si="10"/>
        <v>184553</v>
      </c>
      <c r="AA25" s="20">
        <f t="shared" si="2"/>
        <v>12488082</v>
      </c>
      <c r="AB25" s="19"/>
      <c r="AC25" s="20">
        <f t="shared" si="11"/>
        <v>12488082</v>
      </c>
      <c r="AD25" s="22">
        <v>3</v>
      </c>
      <c r="AE25" s="19">
        <v>38</v>
      </c>
      <c r="AF25" s="19">
        <v>102636</v>
      </c>
      <c r="AG25" s="19">
        <v>1.05</v>
      </c>
      <c r="AH25" s="20">
        <f t="shared" si="12"/>
        <v>12285529</v>
      </c>
      <c r="AI25" s="19">
        <v>500</v>
      </c>
      <c r="AJ25" s="22"/>
      <c r="AK25" s="19">
        <v>13.04</v>
      </c>
      <c r="AL25" s="20">
        <f t="shared" si="13"/>
        <v>18000</v>
      </c>
      <c r="AM25" s="20">
        <f t="shared" si="14"/>
        <v>184553</v>
      </c>
      <c r="AN25" s="20">
        <f t="shared" si="3"/>
        <v>12488082</v>
      </c>
      <c r="AO25" s="19"/>
      <c r="AP25" s="20">
        <f t="shared" si="15"/>
        <v>12488082</v>
      </c>
    </row>
    <row r="26" spans="1:42" s="14" customFormat="1" ht="17.25" customHeight="1">
      <c r="A26" s="21" t="s">
        <v>32</v>
      </c>
      <c r="B26" s="18">
        <v>14716458</v>
      </c>
      <c r="C26" s="18">
        <v>30367695</v>
      </c>
      <c r="D26" s="22">
        <v>4</v>
      </c>
      <c r="E26" s="19">
        <v>38</v>
      </c>
      <c r="F26" s="19">
        <v>102636</v>
      </c>
      <c r="G26" s="22">
        <v>1.05</v>
      </c>
      <c r="H26" s="20">
        <f t="shared" si="4"/>
        <v>16380706</v>
      </c>
      <c r="I26" s="19">
        <v>500</v>
      </c>
      <c r="J26" s="22"/>
      <c r="K26" s="19">
        <v>13.04</v>
      </c>
      <c r="L26" s="20">
        <f t="shared" si="5"/>
        <v>24000</v>
      </c>
      <c r="M26" s="20">
        <f t="shared" si="6"/>
        <v>246071</v>
      </c>
      <c r="N26" s="20">
        <f t="shared" si="1"/>
        <v>16650777</v>
      </c>
      <c r="O26" s="19"/>
      <c r="P26" s="20">
        <f t="shared" si="7"/>
        <v>16650777</v>
      </c>
      <c r="Q26" s="22">
        <v>4</v>
      </c>
      <c r="R26" s="19">
        <v>38</v>
      </c>
      <c r="S26" s="19">
        <v>102636</v>
      </c>
      <c r="T26" s="19">
        <v>1.05</v>
      </c>
      <c r="U26" s="20">
        <f t="shared" si="8"/>
        <v>16380706</v>
      </c>
      <c r="V26" s="19">
        <v>500</v>
      </c>
      <c r="W26" s="22"/>
      <c r="X26" s="19">
        <v>13.04</v>
      </c>
      <c r="Y26" s="20">
        <f t="shared" si="9"/>
        <v>24000</v>
      </c>
      <c r="Z26" s="20">
        <f t="shared" si="10"/>
        <v>246071</v>
      </c>
      <c r="AA26" s="20">
        <f t="shared" si="2"/>
        <v>16650777</v>
      </c>
      <c r="AB26" s="19"/>
      <c r="AC26" s="20">
        <f t="shared" si="11"/>
        <v>16650777</v>
      </c>
      <c r="AD26" s="22">
        <v>4</v>
      </c>
      <c r="AE26" s="19">
        <v>38</v>
      </c>
      <c r="AF26" s="19">
        <v>102636</v>
      </c>
      <c r="AG26" s="19">
        <v>1.05</v>
      </c>
      <c r="AH26" s="20">
        <f t="shared" si="12"/>
        <v>16380706</v>
      </c>
      <c r="AI26" s="19">
        <v>500</v>
      </c>
      <c r="AJ26" s="22"/>
      <c r="AK26" s="19">
        <v>13.04</v>
      </c>
      <c r="AL26" s="20">
        <f t="shared" si="13"/>
        <v>24000</v>
      </c>
      <c r="AM26" s="20">
        <f t="shared" si="14"/>
        <v>246071</v>
      </c>
      <c r="AN26" s="20">
        <f t="shared" si="3"/>
        <v>16650777</v>
      </c>
      <c r="AO26" s="19"/>
      <c r="AP26" s="20">
        <f t="shared" si="15"/>
        <v>16650777</v>
      </c>
    </row>
    <row r="27" spans="1:42" s="14" customFormat="1" ht="17.25" customHeight="1">
      <c r="A27" s="21" t="s">
        <v>33</v>
      </c>
      <c r="B27" s="18">
        <v>11769573</v>
      </c>
      <c r="C27" s="18">
        <v>13496753</v>
      </c>
      <c r="D27" s="22">
        <v>3</v>
      </c>
      <c r="E27" s="19">
        <v>38</v>
      </c>
      <c r="F27" s="19">
        <v>102636</v>
      </c>
      <c r="G27" s="22">
        <v>1.05</v>
      </c>
      <c r="H27" s="20">
        <f t="shared" si="4"/>
        <v>12285529</v>
      </c>
      <c r="I27" s="19">
        <v>500</v>
      </c>
      <c r="J27" s="22"/>
      <c r="K27" s="19">
        <v>13.04</v>
      </c>
      <c r="L27" s="20">
        <f t="shared" si="5"/>
        <v>18000</v>
      </c>
      <c r="M27" s="20">
        <f t="shared" si="6"/>
        <v>184553</v>
      </c>
      <c r="N27" s="20">
        <f t="shared" si="1"/>
        <v>12488082</v>
      </c>
      <c r="O27" s="19"/>
      <c r="P27" s="20">
        <f t="shared" si="7"/>
        <v>12488082</v>
      </c>
      <c r="Q27" s="22">
        <v>3</v>
      </c>
      <c r="R27" s="19">
        <v>38</v>
      </c>
      <c r="S27" s="19">
        <v>102636</v>
      </c>
      <c r="T27" s="19">
        <v>1.05</v>
      </c>
      <c r="U27" s="20">
        <f t="shared" si="8"/>
        <v>12285529</v>
      </c>
      <c r="V27" s="19">
        <v>500</v>
      </c>
      <c r="W27" s="22"/>
      <c r="X27" s="19">
        <v>13.04</v>
      </c>
      <c r="Y27" s="20">
        <f t="shared" si="9"/>
        <v>18000</v>
      </c>
      <c r="Z27" s="20">
        <f t="shared" si="10"/>
        <v>184553</v>
      </c>
      <c r="AA27" s="20">
        <f t="shared" si="2"/>
        <v>12488082</v>
      </c>
      <c r="AB27" s="19"/>
      <c r="AC27" s="20">
        <f t="shared" si="11"/>
        <v>12488082</v>
      </c>
      <c r="AD27" s="22">
        <v>3</v>
      </c>
      <c r="AE27" s="19">
        <v>38</v>
      </c>
      <c r="AF27" s="19">
        <v>102636</v>
      </c>
      <c r="AG27" s="19">
        <v>1.05</v>
      </c>
      <c r="AH27" s="20">
        <f t="shared" si="12"/>
        <v>12285529</v>
      </c>
      <c r="AI27" s="19">
        <v>500</v>
      </c>
      <c r="AJ27" s="22"/>
      <c r="AK27" s="19">
        <v>13.04</v>
      </c>
      <c r="AL27" s="20">
        <f t="shared" si="13"/>
        <v>18000</v>
      </c>
      <c r="AM27" s="20">
        <f t="shared" si="14"/>
        <v>184553</v>
      </c>
      <c r="AN27" s="20">
        <f t="shared" si="3"/>
        <v>12488082</v>
      </c>
      <c r="AO27" s="19"/>
      <c r="AP27" s="20">
        <f t="shared" si="15"/>
        <v>12488082</v>
      </c>
    </row>
    <row r="28" spans="1:42" s="14" customFormat="1" ht="17.25" customHeight="1">
      <c r="A28" s="21" t="s">
        <v>34</v>
      </c>
      <c r="B28" s="18">
        <v>5884786</v>
      </c>
      <c r="C28" s="18">
        <v>13496753</v>
      </c>
      <c r="D28" s="22">
        <v>1</v>
      </c>
      <c r="E28" s="19">
        <v>38</v>
      </c>
      <c r="F28" s="19">
        <v>102636</v>
      </c>
      <c r="G28" s="22">
        <v>1.05</v>
      </c>
      <c r="H28" s="20">
        <f t="shared" si="4"/>
        <v>4095176</v>
      </c>
      <c r="I28" s="19">
        <v>500</v>
      </c>
      <c r="J28" s="22"/>
      <c r="K28" s="19">
        <v>13.04</v>
      </c>
      <c r="L28" s="20">
        <f t="shared" si="5"/>
        <v>6000</v>
      </c>
      <c r="M28" s="20">
        <f t="shared" si="6"/>
        <v>61518</v>
      </c>
      <c r="N28" s="20">
        <f t="shared" si="1"/>
        <v>4162694</v>
      </c>
      <c r="O28" s="19"/>
      <c r="P28" s="20">
        <f t="shared" si="7"/>
        <v>4162694</v>
      </c>
      <c r="Q28" s="22">
        <v>1</v>
      </c>
      <c r="R28" s="19">
        <v>38</v>
      </c>
      <c r="S28" s="19">
        <v>102636</v>
      </c>
      <c r="T28" s="19">
        <v>1.05</v>
      </c>
      <c r="U28" s="20">
        <f t="shared" si="8"/>
        <v>4095176</v>
      </c>
      <c r="V28" s="19">
        <v>500</v>
      </c>
      <c r="W28" s="22"/>
      <c r="X28" s="19">
        <v>13.04</v>
      </c>
      <c r="Y28" s="20">
        <f t="shared" si="9"/>
        <v>6000</v>
      </c>
      <c r="Z28" s="20">
        <f t="shared" si="10"/>
        <v>61518</v>
      </c>
      <c r="AA28" s="20">
        <f t="shared" si="2"/>
        <v>4162694</v>
      </c>
      <c r="AB28" s="19"/>
      <c r="AC28" s="20">
        <f t="shared" si="11"/>
        <v>4162694</v>
      </c>
      <c r="AD28" s="22">
        <v>1</v>
      </c>
      <c r="AE28" s="19">
        <v>38</v>
      </c>
      <c r="AF28" s="19">
        <v>102636</v>
      </c>
      <c r="AG28" s="19">
        <v>1.05</v>
      </c>
      <c r="AH28" s="20">
        <f t="shared" si="12"/>
        <v>4095176</v>
      </c>
      <c r="AI28" s="19">
        <v>500</v>
      </c>
      <c r="AJ28" s="22"/>
      <c r="AK28" s="19">
        <v>13.04</v>
      </c>
      <c r="AL28" s="20">
        <f t="shared" si="13"/>
        <v>6000</v>
      </c>
      <c r="AM28" s="20">
        <f t="shared" si="14"/>
        <v>61518</v>
      </c>
      <c r="AN28" s="20">
        <f t="shared" si="3"/>
        <v>4162694</v>
      </c>
      <c r="AO28" s="19"/>
      <c r="AP28" s="20">
        <f t="shared" si="15"/>
        <v>4162694</v>
      </c>
    </row>
    <row r="29" spans="1:42" s="14" customFormat="1" ht="17.25" customHeight="1">
      <c r="A29" s="21" t="s">
        <v>35</v>
      </c>
      <c r="B29" s="18">
        <v>11769573</v>
      </c>
      <c r="C29" s="18">
        <v>6748377</v>
      </c>
      <c r="D29" s="22">
        <v>1</v>
      </c>
      <c r="E29" s="19">
        <v>38</v>
      </c>
      <c r="F29" s="19">
        <v>102636</v>
      </c>
      <c r="G29" s="22">
        <v>1.05</v>
      </c>
      <c r="H29" s="20">
        <f t="shared" si="4"/>
        <v>4095176</v>
      </c>
      <c r="I29" s="19">
        <v>500</v>
      </c>
      <c r="J29" s="22"/>
      <c r="K29" s="19">
        <v>13.04</v>
      </c>
      <c r="L29" s="20">
        <f t="shared" si="5"/>
        <v>6000</v>
      </c>
      <c r="M29" s="20">
        <f t="shared" si="6"/>
        <v>61518</v>
      </c>
      <c r="N29" s="20">
        <f t="shared" si="1"/>
        <v>4162694</v>
      </c>
      <c r="O29" s="19"/>
      <c r="P29" s="20">
        <f t="shared" si="7"/>
        <v>4162694</v>
      </c>
      <c r="Q29" s="22">
        <v>1</v>
      </c>
      <c r="R29" s="19">
        <v>38</v>
      </c>
      <c r="S29" s="19">
        <v>102636</v>
      </c>
      <c r="T29" s="19">
        <v>1.05</v>
      </c>
      <c r="U29" s="20">
        <f t="shared" si="8"/>
        <v>4095176</v>
      </c>
      <c r="V29" s="19">
        <v>500</v>
      </c>
      <c r="W29" s="22"/>
      <c r="X29" s="19">
        <v>13.04</v>
      </c>
      <c r="Y29" s="20">
        <f t="shared" si="9"/>
        <v>6000</v>
      </c>
      <c r="Z29" s="20">
        <f t="shared" si="10"/>
        <v>61518</v>
      </c>
      <c r="AA29" s="20">
        <f t="shared" si="2"/>
        <v>4162694</v>
      </c>
      <c r="AB29" s="19"/>
      <c r="AC29" s="20">
        <f t="shared" si="11"/>
        <v>4162694</v>
      </c>
      <c r="AD29" s="22">
        <v>1</v>
      </c>
      <c r="AE29" s="19">
        <v>38</v>
      </c>
      <c r="AF29" s="19">
        <v>102636</v>
      </c>
      <c r="AG29" s="19">
        <v>1.05</v>
      </c>
      <c r="AH29" s="20">
        <f t="shared" si="12"/>
        <v>4095176</v>
      </c>
      <c r="AI29" s="19">
        <v>500</v>
      </c>
      <c r="AJ29" s="22"/>
      <c r="AK29" s="19">
        <v>13.04</v>
      </c>
      <c r="AL29" s="20">
        <f t="shared" si="13"/>
        <v>6000</v>
      </c>
      <c r="AM29" s="20">
        <f t="shared" si="14"/>
        <v>61518</v>
      </c>
      <c r="AN29" s="20">
        <f t="shared" si="3"/>
        <v>4162694</v>
      </c>
      <c r="AO29" s="19"/>
      <c r="AP29" s="20">
        <f t="shared" si="15"/>
        <v>4162694</v>
      </c>
    </row>
    <row r="30" spans="1:42" s="14" customFormat="1" ht="17.25" customHeight="1">
      <c r="A30" s="21" t="s">
        <v>36</v>
      </c>
      <c r="B30" s="18">
        <v>23576604</v>
      </c>
      <c r="C30" s="18">
        <v>14202906</v>
      </c>
      <c r="D30" s="22">
        <v>8</v>
      </c>
      <c r="E30" s="19">
        <v>38</v>
      </c>
      <c r="F30" s="19">
        <v>102636</v>
      </c>
      <c r="G30" s="22">
        <v>1.1000000000000001</v>
      </c>
      <c r="H30" s="20">
        <f t="shared" si="4"/>
        <v>34321478</v>
      </c>
      <c r="I30" s="19">
        <v>500</v>
      </c>
      <c r="J30" s="22">
        <v>406.8</v>
      </c>
      <c r="K30" s="19">
        <v>13.04</v>
      </c>
      <c r="L30" s="20">
        <f t="shared" si="5"/>
        <v>111656</v>
      </c>
      <c r="M30" s="20">
        <f t="shared" si="6"/>
        <v>516497</v>
      </c>
      <c r="N30" s="20">
        <f t="shared" si="1"/>
        <v>34949631</v>
      </c>
      <c r="O30" s="19"/>
      <c r="P30" s="20">
        <f t="shared" si="7"/>
        <v>34949631</v>
      </c>
      <c r="Q30" s="22">
        <v>8</v>
      </c>
      <c r="R30" s="19">
        <v>38</v>
      </c>
      <c r="S30" s="19">
        <v>102636</v>
      </c>
      <c r="T30" s="19">
        <v>1.1000000000000001</v>
      </c>
      <c r="U30" s="20">
        <f t="shared" si="8"/>
        <v>34321478</v>
      </c>
      <c r="V30" s="19">
        <v>500</v>
      </c>
      <c r="W30" s="22">
        <v>406.8</v>
      </c>
      <c r="X30" s="19">
        <v>13.04</v>
      </c>
      <c r="Y30" s="20">
        <f t="shared" si="9"/>
        <v>111656</v>
      </c>
      <c r="Z30" s="20">
        <f t="shared" si="10"/>
        <v>516497</v>
      </c>
      <c r="AA30" s="20">
        <f t="shared" si="2"/>
        <v>34949631</v>
      </c>
      <c r="AB30" s="19"/>
      <c r="AC30" s="20">
        <f t="shared" si="11"/>
        <v>34949631</v>
      </c>
      <c r="AD30" s="22">
        <v>8</v>
      </c>
      <c r="AE30" s="19">
        <v>38</v>
      </c>
      <c r="AF30" s="19">
        <v>102636</v>
      </c>
      <c r="AG30" s="19">
        <v>1.1000000000000001</v>
      </c>
      <c r="AH30" s="20">
        <f t="shared" si="12"/>
        <v>34321478</v>
      </c>
      <c r="AI30" s="19">
        <v>500</v>
      </c>
      <c r="AJ30" s="22">
        <v>406.8</v>
      </c>
      <c r="AK30" s="19">
        <v>13.04</v>
      </c>
      <c r="AL30" s="20">
        <f t="shared" si="13"/>
        <v>111656</v>
      </c>
      <c r="AM30" s="20">
        <f t="shared" si="14"/>
        <v>516497</v>
      </c>
      <c r="AN30" s="20">
        <f t="shared" si="3"/>
        <v>34949631</v>
      </c>
      <c r="AO30" s="19"/>
      <c r="AP30" s="20">
        <f t="shared" si="15"/>
        <v>34949631</v>
      </c>
    </row>
    <row r="31" spans="1:42" s="14" customFormat="1" ht="17.25" customHeight="1">
      <c r="A31" s="21" t="s">
        <v>37</v>
      </c>
      <c r="B31" s="18">
        <v>11745573</v>
      </c>
      <c r="C31" s="18">
        <v>10122565</v>
      </c>
      <c r="D31" s="22">
        <v>2</v>
      </c>
      <c r="E31" s="19">
        <v>38</v>
      </c>
      <c r="F31" s="19">
        <v>102636</v>
      </c>
      <c r="G31" s="22">
        <v>1.05</v>
      </c>
      <c r="H31" s="20">
        <f t="shared" si="4"/>
        <v>8190353</v>
      </c>
      <c r="I31" s="19">
        <v>500</v>
      </c>
      <c r="J31" s="22"/>
      <c r="K31" s="19">
        <v>13.04</v>
      </c>
      <c r="L31" s="20">
        <f t="shared" si="5"/>
        <v>12000</v>
      </c>
      <c r="M31" s="20">
        <f t="shared" si="6"/>
        <v>123035</v>
      </c>
      <c r="N31" s="20">
        <f t="shared" si="1"/>
        <v>8325388</v>
      </c>
      <c r="O31" s="19"/>
      <c r="P31" s="20">
        <f t="shared" si="7"/>
        <v>8325388</v>
      </c>
      <c r="Q31" s="22">
        <v>2</v>
      </c>
      <c r="R31" s="19">
        <v>38</v>
      </c>
      <c r="S31" s="19">
        <v>102636</v>
      </c>
      <c r="T31" s="19">
        <v>1.05</v>
      </c>
      <c r="U31" s="20">
        <f t="shared" si="8"/>
        <v>8190353</v>
      </c>
      <c r="V31" s="19">
        <v>500</v>
      </c>
      <c r="W31" s="22"/>
      <c r="X31" s="19">
        <v>13.04</v>
      </c>
      <c r="Y31" s="20">
        <f t="shared" si="9"/>
        <v>12000</v>
      </c>
      <c r="Z31" s="20">
        <f t="shared" si="10"/>
        <v>123035</v>
      </c>
      <c r="AA31" s="20">
        <f t="shared" si="2"/>
        <v>8325388</v>
      </c>
      <c r="AB31" s="19"/>
      <c r="AC31" s="20">
        <f t="shared" si="11"/>
        <v>8325388</v>
      </c>
      <c r="AD31" s="22">
        <v>2</v>
      </c>
      <c r="AE31" s="19">
        <v>38</v>
      </c>
      <c r="AF31" s="19">
        <v>102636</v>
      </c>
      <c r="AG31" s="19">
        <v>1.05</v>
      </c>
      <c r="AH31" s="20">
        <f t="shared" si="12"/>
        <v>8190353</v>
      </c>
      <c r="AI31" s="19">
        <v>500</v>
      </c>
      <c r="AJ31" s="22"/>
      <c r="AK31" s="19">
        <v>13.04</v>
      </c>
      <c r="AL31" s="20">
        <f t="shared" si="13"/>
        <v>12000</v>
      </c>
      <c r="AM31" s="20">
        <f t="shared" si="14"/>
        <v>123035</v>
      </c>
      <c r="AN31" s="20">
        <f t="shared" si="3"/>
        <v>8325388</v>
      </c>
      <c r="AO31" s="19"/>
      <c r="AP31" s="20">
        <f t="shared" si="15"/>
        <v>8325388</v>
      </c>
    </row>
    <row r="32" spans="1:42" s="14" customFormat="1" ht="17.25" customHeight="1">
      <c r="A32" s="21" t="s">
        <v>38</v>
      </c>
      <c r="B32" s="18">
        <v>11769573</v>
      </c>
      <c r="C32" s="18">
        <v>13496753</v>
      </c>
      <c r="D32" s="22">
        <v>4</v>
      </c>
      <c r="E32" s="19">
        <v>38</v>
      </c>
      <c r="F32" s="19">
        <v>102636</v>
      </c>
      <c r="G32" s="22">
        <v>1.05</v>
      </c>
      <c r="H32" s="20">
        <f t="shared" si="4"/>
        <v>16380706</v>
      </c>
      <c r="I32" s="19">
        <v>500</v>
      </c>
      <c r="J32" s="22"/>
      <c r="K32" s="19">
        <v>13.04</v>
      </c>
      <c r="L32" s="20">
        <f t="shared" si="5"/>
        <v>24000</v>
      </c>
      <c r="M32" s="20">
        <f t="shared" si="6"/>
        <v>246071</v>
      </c>
      <c r="N32" s="20">
        <f t="shared" si="1"/>
        <v>16650777</v>
      </c>
      <c r="O32" s="19"/>
      <c r="P32" s="20">
        <f t="shared" si="7"/>
        <v>16650777</v>
      </c>
      <c r="Q32" s="22">
        <v>4</v>
      </c>
      <c r="R32" s="19">
        <v>38</v>
      </c>
      <c r="S32" s="19">
        <v>102636</v>
      </c>
      <c r="T32" s="19">
        <v>1.05</v>
      </c>
      <c r="U32" s="20">
        <f t="shared" si="8"/>
        <v>16380706</v>
      </c>
      <c r="V32" s="19">
        <v>500</v>
      </c>
      <c r="W32" s="22"/>
      <c r="X32" s="19">
        <v>13.04</v>
      </c>
      <c r="Y32" s="20">
        <f t="shared" si="9"/>
        <v>24000</v>
      </c>
      <c r="Z32" s="20">
        <f t="shared" si="10"/>
        <v>246071</v>
      </c>
      <c r="AA32" s="20">
        <f t="shared" si="2"/>
        <v>16650777</v>
      </c>
      <c r="AB32" s="19"/>
      <c r="AC32" s="20">
        <f t="shared" si="11"/>
        <v>16650777</v>
      </c>
      <c r="AD32" s="22">
        <v>4</v>
      </c>
      <c r="AE32" s="19">
        <v>38</v>
      </c>
      <c r="AF32" s="19">
        <v>102636</v>
      </c>
      <c r="AG32" s="19">
        <v>1.05</v>
      </c>
      <c r="AH32" s="20">
        <f t="shared" si="12"/>
        <v>16380706</v>
      </c>
      <c r="AI32" s="19">
        <v>500</v>
      </c>
      <c r="AJ32" s="22"/>
      <c r="AK32" s="19">
        <v>13.04</v>
      </c>
      <c r="AL32" s="20">
        <f t="shared" si="13"/>
        <v>24000</v>
      </c>
      <c r="AM32" s="20">
        <f t="shared" si="14"/>
        <v>246071</v>
      </c>
      <c r="AN32" s="20">
        <f t="shared" si="3"/>
        <v>16650777</v>
      </c>
      <c r="AO32" s="19"/>
      <c r="AP32" s="20">
        <f t="shared" si="15"/>
        <v>16650777</v>
      </c>
    </row>
    <row r="33" spans="1:42" s="14" customFormat="1" ht="17.25" customHeight="1">
      <c r="A33" s="21" t="s">
        <v>39</v>
      </c>
      <c r="B33" s="18"/>
      <c r="C33" s="18">
        <v>14138295</v>
      </c>
      <c r="D33" s="22">
        <v>10</v>
      </c>
      <c r="E33" s="19">
        <v>38</v>
      </c>
      <c r="F33" s="19">
        <v>102636</v>
      </c>
      <c r="G33" s="22">
        <v>1.1000000000000001</v>
      </c>
      <c r="H33" s="20">
        <f t="shared" si="4"/>
        <v>42901848</v>
      </c>
      <c r="I33" s="19">
        <v>500</v>
      </c>
      <c r="J33" s="22"/>
      <c r="K33" s="19">
        <v>13.04</v>
      </c>
      <c r="L33" s="20">
        <f t="shared" si="5"/>
        <v>60000</v>
      </c>
      <c r="M33" s="20">
        <f t="shared" si="6"/>
        <v>644428</v>
      </c>
      <c r="N33" s="20">
        <f t="shared" si="1"/>
        <v>43606276</v>
      </c>
      <c r="O33" s="19"/>
      <c r="P33" s="20">
        <f t="shared" si="7"/>
        <v>43606276</v>
      </c>
      <c r="Q33" s="22">
        <v>10</v>
      </c>
      <c r="R33" s="19">
        <v>38</v>
      </c>
      <c r="S33" s="19">
        <v>102636</v>
      </c>
      <c r="T33" s="19">
        <v>1.1000000000000001</v>
      </c>
      <c r="U33" s="20">
        <f t="shared" si="8"/>
        <v>42901848</v>
      </c>
      <c r="V33" s="19">
        <v>500</v>
      </c>
      <c r="W33" s="22"/>
      <c r="X33" s="19">
        <v>13.04</v>
      </c>
      <c r="Y33" s="20">
        <f t="shared" si="9"/>
        <v>60000</v>
      </c>
      <c r="Z33" s="20">
        <f t="shared" si="10"/>
        <v>644428</v>
      </c>
      <c r="AA33" s="20">
        <f t="shared" si="2"/>
        <v>43606276</v>
      </c>
      <c r="AB33" s="19"/>
      <c r="AC33" s="20">
        <f t="shared" si="11"/>
        <v>43606276</v>
      </c>
      <c r="AD33" s="22">
        <v>10</v>
      </c>
      <c r="AE33" s="19">
        <v>38</v>
      </c>
      <c r="AF33" s="19">
        <v>102636</v>
      </c>
      <c r="AG33" s="19">
        <v>1.1000000000000001</v>
      </c>
      <c r="AH33" s="20">
        <f t="shared" si="12"/>
        <v>42901848</v>
      </c>
      <c r="AI33" s="19">
        <v>500</v>
      </c>
      <c r="AJ33" s="22"/>
      <c r="AK33" s="19">
        <v>13.04</v>
      </c>
      <c r="AL33" s="20">
        <f t="shared" si="13"/>
        <v>60000</v>
      </c>
      <c r="AM33" s="20">
        <f t="shared" si="14"/>
        <v>644428</v>
      </c>
      <c r="AN33" s="20">
        <f t="shared" si="3"/>
        <v>43606276</v>
      </c>
      <c r="AO33" s="19"/>
      <c r="AP33" s="20">
        <f t="shared" si="15"/>
        <v>43606276</v>
      </c>
    </row>
    <row r="34" spans="1:42" s="14" customFormat="1" ht="17.25" customHeight="1">
      <c r="A34" s="21" t="s">
        <v>40</v>
      </c>
      <c r="B34" s="18">
        <v>8817911</v>
      </c>
      <c r="C34" s="18">
        <v>6748377</v>
      </c>
      <c r="D34" s="22">
        <v>0</v>
      </c>
      <c r="E34" s="19">
        <v>38</v>
      </c>
      <c r="F34" s="19">
        <v>102636</v>
      </c>
      <c r="G34" s="22">
        <v>1.05</v>
      </c>
      <c r="H34" s="20">
        <f t="shared" si="4"/>
        <v>0</v>
      </c>
      <c r="I34" s="19">
        <v>500</v>
      </c>
      <c r="J34" s="22"/>
      <c r="K34" s="19">
        <v>13.04</v>
      </c>
      <c r="L34" s="20">
        <f t="shared" si="5"/>
        <v>0</v>
      </c>
      <c r="M34" s="20">
        <f t="shared" si="6"/>
        <v>0</v>
      </c>
      <c r="N34" s="20">
        <f t="shared" si="1"/>
        <v>0</v>
      </c>
      <c r="O34" s="19"/>
      <c r="P34" s="20">
        <f t="shared" si="7"/>
        <v>0</v>
      </c>
      <c r="Q34" s="22">
        <v>0</v>
      </c>
      <c r="R34" s="19">
        <v>38</v>
      </c>
      <c r="S34" s="19">
        <v>102636</v>
      </c>
      <c r="T34" s="19">
        <v>1.05</v>
      </c>
      <c r="U34" s="20">
        <f t="shared" si="8"/>
        <v>0</v>
      </c>
      <c r="V34" s="19">
        <v>500</v>
      </c>
      <c r="W34" s="22"/>
      <c r="X34" s="19">
        <v>13.04</v>
      </c>
      <c r="Y34" s="20">
        <f t="shared" si="9"/>
        <v>0</v>
      </c>
      <c r="Z34" s="20">
        <f t="shared" si="10"/>
        <v>0</v>
      </c>
      <c r="AA34" s="20">
        <f t="shared" si="2"/>
        <v>0</v>
      </c>
      <c r="AB34" s="19"/>
      <c r="AC34" s="20">
        <f t="shared" si="11"/>
        <v>0</v>
      </c>
      <c r="AD34" s="22">
        <v>0</v>
      </c>
      <c r="AE34" s="19">
        <v>38</v>
      </c>
      <c r="AF34" s="19">
        <v>102636</v>
      </c>
      <c r="AG34" s="19">
        <v>1.05</v>
      </c>
      <c r="AH34" s="20">
        <f t="shared" si="12"/>
        <v>0</v>
      </c>
      <c r="AI34" s="19">
        <v>500</v>
      </c>
      <c r="AJ34" s="22"/>
      <c r="AK34" s="19">
        <v>13.04</v>
      </c>
      <c r="AL34" s="20">
        <f t="shared" si="13"/>
        <v>0</v>
      </c>
      <c r="AM34" s="20">
        <f t="shared" si="14"/>
        <v>0</v>
      </c>
      <c r="AN34" s="20">
        <f t="shared" si="3"/>
        <v>0</v>
      </c>
      <c r="AO34" s="19"/>
      <c r="AP34" s="20">
        <f t="shared" si="15"/>
        <v>0</v>
      </c>
    </row>
    <row r="35" spans="1:42" s="14" customFormat="1" ht="17.25" customHeight="1">
      <c r="A35" s="21" t="s">
        <v>41</v>
      </c>
      <c r="B35" s="18">
        <v>11711715</v>
      </c>
      <c r="C35" s="18">
        <v>13496753</v>
      </c>
      <c r="D35" s="22">
        <v>3</v>
      </c>
      <c r="E35" s="19">
        <v>38</v>
      </c>
      <c r="F35" s="19">
        <v>102636</v>
      </c>
      <c r="G35" s="22">
        <v>1.05</v>
      </c>
      <c r="H35" s="20">
        <f t="shared" si="4"/>
        <v>12285529</v>
      </c>
      <c r="I35" s="19">
        <v>500</v>
      </c>
      <c r="J35" s="22"/>
      <c r="K35" s="19">
        <v>13.04</v>
      </c>
      <c r="L35" s="20">
        <f t="shared" si="5"/>
        <v>18000</v>
      </c>
      <c r="M35" s="20">
        <f t="shared" si="6"/>
        <v>184553</v>
      </c>
      <c r="N35" s="20">
        <f t="shared" si="1"/>
        <v>12488082</v>
      </c>
      <c r="O35" s="19"/>
      <c r="P35" s="20">
        <f t="shared" si="7"/>
        <v>12488082</v>
      </c>
      <c r="Q35" s="22">
        <v>3</v>
      </c>
      <c r="R35" s="19">
        <v>38</v>
      </c>
      <c r="S35" s="19">
        <v>102636</v>
      </c>
      <c r="T35" s="19">
        <v>1.05</v>
      </c>
      <c r="U35" s="20">
        <f t="shared" si="8"/>
        <v>12285529</v>
      </c>
      <c r="V35" s="19">
        <v>500</v>
      </c>
      <c r="W35" s="22"/>
      <c r="X35" s="19">
        <v>13.04</v>
      </c>
      <c r="Y35" s="20">
        <f t="shared" si="9"/>
        <v>18000</v>
      </c>
      <c r="Z35" s="20">
        <f t="shared" si="10"/>
        <v>184553</v>
      </c>
      <c r="AA35" s="20">
        <f t="shared" si="2"/>
        <v>12488082</v>
      </c>
      <c r="AB35" s="19"/>
      <c r="AC35" s="20">
        <f t="shared" si="11"/>
        <v>12488082</v>
      </c>
      <c r="AD35" s="22">
        <v>3</v>
      </c>
      <c r="AE35" s="19">
        <v>38</v>
      </c>
      <c r="AF35" s="19">
        <v>102636</v>
      </c>
      <c r="AG35" s="19">
        <v>1.05</v>
      </c>
      <c r="AH35" s="20">
        <f t="shared" si="12"/>
        <v>12285529</v>
      </c>
      <c r="AI35" s="19">
        <v>500</v>
      </c>
      <c r="AJ35" s="22"/>
      <c r="AK35" s="19">
        <v>13.04</v>
      </c>
      <c r="AL35" s="20">
        <f t="shared" si="13"/>
        <v>18000</v>
      </c>
      <c r="AM35" s="20">
        <f t="shared" si="14"/>
        <v>184553</v>
      </c>
      <c r="AN35" s="20">
        <f t="shared" si="3"/>
        <v>12488082</v>
      </c>
      <c r="AO35" s="19"/>
      <c r="AP35" s="20">
        <f t="shared" si="15"/>
        <v>12488082</v>
      </c>
    </row>
    <row r="36" spans="1:42" s="14" customFormat="1" ht="17.25" customHeight="1">
      <c r="A36" s="21" t="s">
        <v>42</v>
      </c>
      <c r="B36" s="18">
        <v>11769573</v>
      </c>
      <c r="C36" s="18"/>
      <c r="D36" s="22">
        <v>0</v>
      </c>
      <c r="E36" s="19">
        <v>38</v>
      </c>
      <c r="F36" s="19">
        <v>102636</v>
      </c>
      <c r="G36" s="22">
        <v>1.05</v>
      </c>
      <c r="H36" s="20">
        <f t="shared" si="4"/>
        <v>0</v>
      </c>
      <c r="I36" s="19">
        <v>500</v>
      </c>
      <c r="J36" s="22"/>
      <c r="K36" s="19">
        <v>13.04</v>
      </c>
      <c r="L36" s="20">
        <f t="shared" si="5"/>
        <v>0</v>
      </c>
      <c r="M36" s="20">
        <f t="shared" si="6"/>
        <v>0</v>
      </c>
      <c r="N36" s="20">
        <f t="shared" si="1"/>
        <v>0</v>
      </c>
      <c r="O36" s="19"/>
      <c r="P36" s="20">
        <f t="shared" si="7"/>
        <v>0</v>
      </c>
      <c r="Q36" s="22">
        <v>0</v>
      </c>
      <c r="R36" s="19">
        <v>38</v>
      </c>
      <c r="S36" s="19">
        <v>102636</v>
      </c>
      <c r="T36" s="19">
        <v>1.05</v>
      </c>
      <c r="U36" s="20">
        <f t="shared" si="8"/>
        <v>0</v>
      </c>
      <c r="V36" s="19">
        <v>500</v>
      </c>
      <c r="W36" s="22"/>
      <c r="X36" s="19">
        <v>13.04</v>
      </c>
      <c r="Y36" s="20">
        <f t="shared" si="9"/>
        <v>0</v>
      </c>
      <c r="Z36" s="20">
        <f t="shared" si="10"/>
        <v>0</v>
      </c>
      <c r="AA36" s="20">
        <f t="shared" si="2"/>
        <v>0</v>
      </c>
      <c r="AB36" s="19"/>
      <c r="AC36" s="20">
        <f t="shared" si="11"/>
        <v>0</v>
      </c>
      <c r="AD36" s="22">
        <v>0</v>
      </c>
      <c r="AE36" s="19">
        <v>38</v>
      </c>
      <c r="AF36" s="19">
        <v>102636</v>
      </c>
      <c r="AG36" s="19">
        <v>1.05</v>
      </c>
      <c r="AH36" s="20">
        <f t="shared" si="12"/>
        <v>0</v>
      </c>
      <c r="AI36" s="19">
        <v>500</v>
      </c>
      <c r="AJ36" s="22"/>
      <c r="AK36" s="19">
        <v>13.04</v>
      </c>
      <c r="AL36" s="20">
        <f t="shared" si="13"/>
        <v>0</v>
      </c>
      <c r="AM36" s="20">
        <f t="shared" si="14"/>
        <v>0</v>
      </c>
      <c r="AN36" s="20">
        <f t="shared" si="3"/>
        <v>0</v>
      </c>
      <c r="AO36" s="19"/>
      <c r="AP36" s="20">
        <f t="shared" si="15"/>
        <v>0</v>
      </c>
    </row>
    <row r="37" spans="1:42" s="14" customFormat="1" ht="17.25" customHeight="1">
      <c r="A37" s="21" t="s">
        <v>43</v>
      </c>
      <c r="B37" s="18">
        <v>11763024</v>
      </c>
      <c r="C37" s="18">
        <v>13496753</v>
      </c>
      <c r="D37" s="22">
        <v>0</v>
      </c>
      <c r="E37" s="19">
        <v>38</v>
      </c>
      <c r="F37" s="19">
        <v>102636</v>
      </c>
      <c r="G37" s="22">
        <v>1.05</v>
      </c>
      <c r="H37" s="20">
        <f t="shared" si="4"/>
        <v>0</v>
      </c>
      <c r="I37" s="19">
        <v>500</v>
      </c>
      <c r="J37" s="22"/>
      <c r="K37" s="19">
        <v>13.04</v>
      </c>
      <c r="L37" s="20">
        <f t="shared" si="5"/>
        <v>0</v>
      </c>
      <c r="M37" s="20">
        <f t="shared" si="6"/>
        <v>0</v>
      </c>
      <c r="N37" s="20">
        <f t="shared" si="1"/>
        <v>0</v>
      </c>
      <c r="O37" s="19"/>
      <c r="P37" s="20">
        <f t="shared" si="7"/>
        <v>0</v>
      </c>
      <c r="Q37" s="22">
        <v>0</v>
      </c>
      <c r="R37" s="19">
        <v>38</v>
      </c>
      <c r="S37" s="19">
        <v>102636</v>
      </c>
      <c r="T37" s="19">
        <v>1.05</v>
      </c>
      <c r="U37" s="20">
        <f t="shared" si="8"/>
        <v>0</v>
      </c>
      <c r="V37" s="19">
        <v>500</v>
      </c>
      <c r="W37" s="22"/>
      <c r="X37" s="19">
        <v>13.04</v>
      </c>
      <c r="Y37" s="20">
        <f t="shared" si="9"/>
        <v>0</v>
      </c>
      <c r="Z37" s="20">
        <f t="shared" si="10"/>
        <v>0</v>
      </c>
      <c r="AA37" s="20">
        <f t="shared" si="2"/>
        <v>0</v>
      </c>
      <c r="AB37" s="19"/>
      <c r="AC37" s="20">
        <f t="shared" si="11"/>
        <v>0</v>
      </c>
      <c r="AD37" s="22">
        <v>0</v>
      </c>
      <c r="AE37" s="19">
        <v>38</v>
      </c>
      <c r="AF37" s="19">
        <v>102636</v>
      </c>
      <c r="AG37" s="19">
        <v>1.05</v>
      </c>
      <c r="AH37" s="20">
        <f t="shared" si="12"/>
        <v>0</v>
      </c>
      <c r="AI37" s="19">
        <v>500</v>
      </c>
      <c r="AJ37" s="22"/>
      <c r="AK37" s="19">
        <v>13.04</v>
      </c>
      <c r="AL37" s="20">
        <f t="shared" si="13"/>
        <v>0</v>
      </c>
      <c r="AM37" s="20">
        <f t="shared" si="14"/>
        <v>0</v>
      </c>
      <c r="AN37" s="20">
        <f t="shared" si="3"/>
        <v>0</v>
      </c>
      <c r="AO37" s="19"/>
      <c r="AP37" s="20">
        <f t="shared" si="15"/>
        <v>0</v>
      </c>
    </row>
    <row r="38" spans="1:42" s="14" customFormat="1" ht="17.25" customHeight="1">
      <c r="A38" s="21" t="s">
        <v>44</v>
      </c>
      <c r="B38" s="18">
        <v>2942394</v>
      </c>
      <c r="C38" s="18">
        <v>10122565</v>
      </c>
      <c r="D38" s="22">
        <v>0</v>
      </c>
      <c r="E38" s="19">
        <v>38</v>
      </c>
      <c r="F38" s="19">
        <v>102636</v>
      </c>
      <c r="G38" s="22">
        <v>1.05</v>
      </c>
      <c r="H38" s="20">
        <f t="shared" si="4"/>
        <v>0</v>
      </c>
      <c r="I38" s="19">
        <v>500</v>
      </c>
      <c r="J38" s="22"/>
      <c r="K38" s="19">
        <v>13.04</v>
      </c>
      <c r="L38" s="20">
        <f t="shared" si="5"/>
        <v>0</v>
      </c>
      <c r="M38" s="20">
        <f t="shared" si="6"/>
        <v>0</v>
      </c>
      <c r="N38" s="20">
        <f t="shared" si="1"/>
        <v>0</v>
      </c>
      <c r="O38" s="19"/>
      <c r="P38" s="20">
        <f t="shared" si="7"/>
        <v>0</v>
      </c>
      <c r="Q38" s="22">
        <v>0</v>
      </c>
      <c r="R38" s="19">
        <v>38</v>
      </c>
      <c r="S38" s="19">
        <v>102636</v>
      </c>
      <c r="T38" s="19">
        <v>1.05</v>
      </c>
      <c r="U38" s="20">
        <f t="shared" si="8"/>
        <v>0</v>
      </c>
      <c r="V38" s="19">
        <v>500</v>
      </c>
      <c r="W38" s="22"/>
      <c r="X38" s="19">
        <v>13.04</v>
      </c>
      <c r="Y38" s="20">
        <f t="shared" si="9"/>
        <v>0</v>
      </c>
      <c r="Z38" s="20">
        <f t="shared" si="10"/>
        <v>0</v>
      </c>
      <c r="AA38" s="20">
        <f t="shared" si="2"/>
        <v>0</v>
      </c>
      <c r="AB38" s="19"/>
      <c r="AC38" s="20">
        <f t="shared" si="11"/>
        <v>0</v>
      </c>
      <c r="AD38" s="22">
        <v>0</v>
      </c>
      <c r="AE38" s="19">
        <v>38</v>
      </c>
      <c r="AF38" s="19">
        <v>102636</v>
      </c>
      <c r="AG38" s="19">
        <v>1.05</v>
      </c>
      <c r="AH38" s="20">
        <f t="shared" si="12"/>
        <v>0</v>
      </c>
      <c r="AI38" s="19">
        <v>500</v>
      </c>
      <c r="AJ38" s="22"/>
      <c r="AK38" s="19">
        <v>13.04</v>
      </c>
      <c r="AL38" s="20">
        <f t="shared" si="13"/>
        <v>0</v>
      </c>
      <c r="AM38" s="20">
        <f t="shared" si="14"/>
        <v>0</v>
      </c>
      <c r="AN38" s="20">
        <f t="shared" si="3"/>
        <v>0</v>
      </c>
      <c r="AO38" s="19"/>
      <c r="AP38" s="20">
        <f t="shared" si="15"/>
        <v>0</v>
      </c>
    </row>
    <row r="39" spans="1:42" s="14" customFormat="1" ht="17.25" customHeight="1">
      <c r="A39" s="21" t="s">
        <v>45</v>
      </c>
      <c r="B39" s="18">
        <v>36483325</v>
      </c>
      <c r="C39" s="18">
        <v>35418815</v>
      </c>
      <c r="D39" s="22">
        <v>12</v>
      </c>
      <c r="E39" s="19">
        <v>38</v>
      </c>
      <c r="F39" s="19">
        <v>102636</v>
      </c>
      <c r="G39" s="22">
        <v>1.1000000000000001</v>
      </c>
      <c r="H39" s="20">
        <f t="shared" si="4"/>
        <v>51482218</v>
      </c>
      <c r="I39" s="19">
        <v>500</v>
      </c>
      <c r="J39" s="22">
        <v>460.1</v>
      </c>
      <c r="K39" s="19">
        <v>13.04</v>
      </c>
      <c r="L39" s="20">
        <f t="shared" si="5"/>
        <v>143996</v>
      </c>
      <c r="M39" s="20">
        <f t="shared" si="6"/>
        <v>774393</v>
      </c>
      <c r="N39" s="20">
        <f t="shared" si="1"/>
        <v>52400607</v>
      </c>
      <c r="O39" s="19"/>
      <c r="P39" s="20">
        <f t="shared" si="7"/>
        <v>52400607</v>
      </c>
      <c r="Q39" s="22">
        <v>12</v>
      </c>
      <c r="R39" s="19">
        <v>38</v>
      </c>
      <c r="S39" s="19">
        <v>102636</v>
      </c>
      <c r="T39" s="19">
        <v>1.1000000000000001</v>
      </c>
      <c r="U39" s="20">
        <f t="shared" si="8"/>
        <v>51482218</v>
      </c>
      <c r="V39" s="19">
        <v>500</v>
      </c>
      <c r="W39" s="22">
        <v>460.1</v>
      </c>
      <c r="X39" s="19">
        <v>13.04</v>
      </c>
      <c r="Y39" s="20">
        <f t="shared" si="9"/>
        <v>143996</v>
      </c>
      <c r="Z39" s="20">
        <f t="shared" si="10"/>
        <v>774393</v>
      </c>
      <c r="AA39" s="20">
        <f t="shared" si="2"/>
        <v>52400607</v>
      </c>
      <c r="AB39" s="19"/>
      <c r="AC39" s="20">
        <f t="shared" si="11"/>
        <v>52400607</v>
      </c>
      <c r="AD39" s="22">
        <v>12</v>
      </c>
      <c r="AE39" s="19">
        <v>38</v>
      </c>
      <c r="AF39" s="19">
        <v>102636</v>
      </c>
      <c r="AG39" s="19">
        <v>1.1000000000000001</v>
      </c>
      <c r="AH39" s="20">
        <f t="shared" si="12"/>
        <v>51482218</v>
      </c>
      <c r="AI39" s="19">
        <v>500</v>
      </c>
      <c r="AJ39" s="22">
        <v>460.1</v>
      </c>
      <c r="AK39" s="19">
        <v>13.04</v>
      </c>
      <c r="AL39" s="20">
        <f t="shared" si="13"/>
        <v>143996</v>
      </c>
      <c r="AM39" s="20">
        <f t="shared" si="14"/>
        <v>774393</v>
      </c>
      <c r="AN39" s="20">
        <f t="shared" si="3"/>
        <v>52400607</v>
      </c>
      <c r="AO39" s="19"/>
      <c r="AP39" s="20">
        <f t="shared" si="15"/>
        <v>52400607</v>
      </c>
    </row>
    <row r="40" spans="1:42" s="14" customFormat="1" ht="17.25" customHeight="1">
      <c r="A40" s="21" t="s">
        <v>46</v>
      </c>
      <c r="B40" s="18">
        <v>364348255</v>
      </c>
      <c r="C40" s="18">
        <v>237156494</v>
      </c>
      <c r="D40" s="22">
        <v>22</v>
      </c>
      <c r="E40" s="19">
        <v>38</v>
      </c>
      <c r="F40" s="19">
        <v>102636</v>
      </c>
      <c r="G40" s="22">
        <v>1.25</v>
      </c>
      <c r="H40" s="20">
        <f t="shared" si="4"/>
        <v>107254620</v>
      </c>
      <c r="I40" s="19">
        <v>500</v>
      </c>
      <c r="J40" s="22">
        <v>1437.9</v>
      </c>
      <c r="K40" s="19">
        <v>13.04</v>
      </c>
      <c r="L40" s="20">
        <f t="shared" si="5"/>
        <v>357003</v>
      </c>
      <c r="M40" s="20">
        <f t="shared" si="6"/>
        <v>1614174</v>
      </c>
      <c r="N40" s="20">
        <f t="shared" si="1"/>
        <v>109225797</v>
      </c>
      <c r="O40" s="19"/>
      <c r="P40" s="20">
        <f t="shared" si="7"/>
        <v>109225797</v>
      </c>
      <c r="Q40" s="22">
        <v>22</v>
      </c>
      <c r="R40" s="19">
        <v>38</v>
      </c>
      <c r="S40" s="19">
        <v>102636</v>
      </c>
      <c r="T40" s="19">
        <v>1.25</v>
      </c>
      <c r="U40" s="20">
        <f t="shared" si="8"/>
        <v>107254620</v>
      </c>
      <c r="V40" s="19">
        <v>500</v>
      </c>
      <c r="W40" s="22">
        <v>1437.9</v>
      </c>
      <c r="X40" s="19">
        <v>13.04</v>
      </c>
      <c r="Y40" s="20">
        <f t="shared" si="9"/>
        <v>357003</v>
      </c>
      <c r="Z40" s="20">
        <f t="shared" si="10"/>
        <v>1614174</v>
      </c>
      <c r="AA40" s="20">
        <f t="shared" si="2"/>
        <v>109225797</v>
      </c>
      <c r="AB40" s="19"/>
      <c r="AC40" s="20">
        <f t="shared" si="11"/>
        <v>109225797</v>
      </c>
      <c r="AD40" s="22">
        <v>22</v>
      </c>
      <c r="AE40" s="19">
        <v>38</v>
      </c>
      <c r="AF40" s="19">
        <v>102636</v>
      </c>
      <c r="AG40" s="19">
        <v>1.25</v>
      </c>
      <c r="AH40" s="20">
        <f t="shared" si="12"/>
        <v>107254620</v>
      </c>
      <c r="AI40" s="19">
        <v>500</v>
      </c>
      <c r="AJ40" s="22">
        <v>1437.9</v>
      </c>
      <c r="AK40" s="19">
        <v>13.04</v>
      </c>
      <c r="AL40" s="20">
        <f t="shared" si="13"/>
        <v>357003</v>
      </c>
      <c r="AM40" s="20">
        <f t="shared" si="14"/>
        <v>1614174</v>
      </c>
      <c r="AN40" s="20">
        <f t="shared" si="3"/>
        <v>109225797</v>
      </c>
      <c r="AO40" s="19">
        <v>1</v>
      </c>
      <c r="AP40" s="20">
        <f t="shared" si="15"/>
        <v>109225798</v>
      </c>
    </row>
    <row r="41" spans="1:42" s="14" customFormat="1" ht="17.25" customHeight="1">
      <c r="A41" s="21" t="s">
        <v>47</v>
      </c>
      <c r="B41" s="18">
        <v>12328869</v>
      </c>
      <c r="C41" s="18">
        <v>21241560</v>
      </c>
      <c r="D41" s="22">
        <v>4</v>
      </c>
      <c r="E41" s="19">
        <v>38</v>
      </c>
      <c r="F41" s="19">
        <v>102636</v>
      </c>
      <c r="G41" s="22">
        <v>1.1000000000000001</v>
      </c>
      <c r="H41" s="20">
        <f t="shared" si="4"/>
        <v>17160739</v>
      </c>
      <c r="I41" s="19">
        <v>500</v>
      </c>
      <c r="J41" s="22">
        <v>214.8</v>
      </c>
      <c r="K41" s="19">
        <v>13.04</v>
      </c>
      <c r="L41" s="20">
        <f t="shared" si="5"/>
        <v>57612</v>
      </c>
      <c r="M41" s="20">
        <f t="shared" si="6"/>
        <v>258275</v>
      </c>
      <c r="N41" s="20">
        <f t="shared" si="1"/>
        <v>17476626</v>
      </c>
      <c r="O41" s="19"/>
      <c r="P41" s="20">
        <f t="shared" si="7"/>
        <v>17476626</v>
      </c>
      <c r="Q41" s="22">
        <v>4</v>
      </c>
      <c r="R41" s="19">
        <v>38</v>
      </c>
      <c r="S41" s="19">
        <v>102636</v>
      </c>
      <c r="T41" s="19">
        <v>1.1000000000000001</v>
      </c>
      <c r="U41" s="20">
        <f t="shared" si="8"/>
        <v>17160739</v>
      </c>
      <c r="V41" s="19">
        <v>500</v>
      </c>
      <c r="W41" s="22">
        <v>214.8</v>
      </c>
      <c r="X41" s="19">
        <v>13.04</v>
      </c>
      <c r="Y41" s="20">
        <f t="shared" si="9"/>
        <v>57612</v>
      </c>
      <c r="Z41" s="20">
        <f t="shared" si="10"/>
        <v>258275</v>
      </c>
      <c r="AA41" s="20">
        <f t="shared" si="2"/>
        <v>17476626</v>
      </c>
      <c r="AB41" s="19"/>
      <c r="AC41" s="20">
        <f t="shared" si="11"/>
        <v>17476626</v>
      </c>
      <c r="AD41" s="22">
        <v>4</v>
      </c>
      <c r="AE41" s="19">
        <v>38</v>
      </c>
      <c r="AF41" s="19">
        <v>102636</v>
      </c>
      <c r="AG41" s="19">
        <v>1.1000000000000001</v>
      </c>
      <c r="AH41" s="20">
        <f t="shared" si="12"/>
        <v>17160739</v>
      </c>
      <c r="AI41" s="19">
        <v>500</v>
      </c>
      <c r="AJ41" s="22">
        <v>214.8</v>
      </c>
      <c r="AK41" s="19">
        <v>13.04</v>
      </c>
      <c r="AL41" s="20">
        <f t="shared" si="13"/>
        <v>57612</v>
      </c>
      <c r="AM41" s="20">
        <f t="shared" si="14"/>
        <v>258275</v>
      </c>
      <c r="AN41" s="20">
        <f t="shared" si="3"/>
        <v>17476626</v>
      </c>
      <c r="AO41" s="19"/>
      <c r="AP41" s="20">
        <f t="shared" si="15"/>
        <v>17476626</v>
      </c>
    </row>
    <row r="42" spans="1:42" s="14" customFormat="1" ht="17.25" customHeight="1">
      <c r="A42" s="21" t="s">
        <v>48</v>
      </c>
      <c r="B42" s="18">
        <v>2732666</v>
      </c>
      <c r="C42" s="18">
        <v>10603721</v>
      </c>
      <c r="D42" s="22">
        <v>2</v>
      </c>
      <c r="E42" s="19">
        <v>38</v>
      </c>
      <c r="F42" s="19">
        <v>102636</v>
      </c>
      <c r="G42" s="22">
        <v>1.1000000000000001</v>
      </c>
      <c r="H42" s="20">
        <f t="shared" si="4"/>
        <v>8580370</v>
      </c>
      <c r="I42" s="19">
        <v>500</v>
      </c>
      <c r="J42" s="22"/>
      <c r="K42" s="19">
        <v>13.04</v>
      </c>
      <c r="L42" s="20">
        <f t="shared" si="5"/>
        <v>12000</v>
      </c>
      <c r="M42" s="20">
        <f t="shared" si="6"/>
        <v>128886</v>
      </c>
      <c r="N42" s="20">
        <f t="shared" si="1"/>
        <v>8721256</v>
      </c>
      <c r="O42" s="19"/>
      <c r="P42" s="20">
        <f t="shared" si="7"/>
        <v>8721256</v>
      </c>
      <c r="Q42" s="22">
        <v>2</v>
      </c>
      <c r="R42" s="19">
        <v>38</v>
      </c>
      <c r="S42" s="19">
        <v>102636</v>
      </c>
      <c r="T42" s="19">
        <v>1.1000000000000001</v>
      </c>
      <c r="U42" s="20">
        <f t="shared" si="8"/>
        <v>8580370</v>
      </c>
      <c r="V42" s="19">
        <v>500</v>
      </c>
      <c r="W42" s="22"/>
      <c r="X42" s="19">
        <v>13.04</v>
      </c>
      <c r="Y42" s="20">
        <f t="shared" si="9"/>
        <v>12000</v>
      </c>
      <c r="Z42" s="20">
        <f t="shared" si="10"/>
        <v>128886</v>
      </c>
      <c r="AA42" s="20">
        <f t="shared" si="2"/>
        <v>8721256</v>
      </c>
      <c r="AB42" s="19"/>
      <c r="AC42" s="20">
        <f t="shared" si="11"/>
        <v>8721256</v>
      </c>
      <c r="AD42" s="22">
        <v>2</v>
      </c>
      <c r="AE42" s="19">
        <v>38</v>
      </c>
      <c r="AF42" s="19">
        <v>102636</v>
      </c>
      <c r="AG42" s="19">
        <v>1.1000000000000001</v>
      </c>
      <c r="AH42" s="20">
        <f t="shared" si="12"/>
        <v>8580370</v>
      </c>
      <c r="AI42" s="19">
        <v>500</v>
      </c>
      <c r="AJ42" s="22"/>
      <c r="AK42" s="19">
        <v>13.04</v>
      </c>
      <c r="AL42" s="20">
        <f t="shared" si="13"/>
        <v>12000</v>
      </c>
      <c r="AM42" s="20">
        <f t="shared" si="14"/>
        <v>128886</v>
      </c>
      <c r="AN42" s="20">
        <f t="shared" si="3"/>
        <v>8721256</v>
      </c>
      <c r="AO42" s="19"/>
      <c r="AP42" s="20">
        <f t="shared" si="15"/>
        <v>8721256</v>
      </c>
    </row>
    <row r="43" spans="1:42" s="14" customFormat="1" ht="17.25" customHeight="1">
      <c r="A43" s="21" t="s">
        <v>49</v>
      </c>
      <c r="B43" s="18">
        <v>3090491</v>
      </c>
      <c r="C43" s="18">
        <v>10943</v>
      </c>
      <c r="D43" s="22">
        <v>1</v>
      </c>
      <c r="E43" s="19">
        <v>38</v>
      </c>
      <c r="F43" s="19">
        <v>102636</v>
      </c>
      <c r="G43" s="22">
        <v>1.1000000000000001</v>
      </c>
      <c r="H43" s="20">
        <f t="shared" si="4"/>
        <v>4290185</v>
      </c>
      <c r="I43" s="19">
        <v>500</v>
      </c>
      <c r="J43" s="22">
        <v>68.900000000000006</v>
      </c>
      <c r="K43" s="19">
        <v>13.04</v>
      </c>
      <c r="L43" s="20">
        <f t="shared" si="5"/>
        <v>16781</v>
      </c>
      <c r="M43" s="20">
        <f t="shared" si="6"/>
        <v>64604</v>
      </c>
      <c r="N43" s="20">
        <f t="shared" si="1"/>
        <v>4371570</v>
      </c>
      <c r="O43" s="19"/>
      <c r="P43" s="20">
        <f t="shared" si="7"/>
        <v>4371570</v>
      </c>
      <c r="Q43" s="22">
        <v>1</v>
      </c>
      <c r="R43" s="19">
        <v>38</v>
      </c>
      <c r="S43" s="19">
        <v>102636</v>
      </c>
      <c r="T43" s="19">
        <v>1.1000000000000001</v>
      </c>
      <c r="U43" s="20">
        <f t="shared" si="8"/>
        <v>4290185</v>
      </c>
      <c r="V43" s="19">
        <v>500</v>
      </c>
      <c r="W43" s="22">
        <v>68.900000000000006</v>
      </c>
      <c r="X43" s="19">
        <v>13.04</v>
      </c>
      <c r="Y43" s="20">
        <f t="shared" si="9"/>
        <v>16781</v>
      </c>
      <c r="Z43" s="20">
        <f t="shared" si="10"/>
        <v>64604</v>
      </c>
      <c r="AA43" s="20">
        <f t="shared" si="2"/>
        <v>4371570</v>
      </c>
      <c r="AB43" s="19"/>
      <c r="AC43" s="20">
        <f t="shared" si="11"/>
        <v>4371570</v>
      </c>
      <c r="AD43" s="22">
        <v>1</v>
      </c>
      <c r="AE43" s="19">
        <v>38</v>
      </c>
      <c r="AF43" s="19">
        <v>102636</v>
      </c>
      <c r="AG43" s="19">
        <v>1.1000000000000001</v>
      </c>
      <c r="AH43" s="20">
        <f t="shared" si="12"/>
        <v>4290185</v>
      </c>
      <c r="AI43" s="19">
        <v>500</v>
      </c>
      <c r="AJ43" s="22">
        <v>68.900000000000006</v>
      </c>
      <c r="AK43" s="19">
        <v>13.04</v>
      </c>
      <c r="AL43" s="20">
        <f t="shared" si="13"/>
        <v>16781</v>
      </c>
      <c r="AM43" s="20">
        <f t="shared" si="14"/>
        <v>64604</v>
      </c>
      <c r="AN43" s="20">
        <f t="shared" si="3"/>
        <v>4371570</v>
      </c>
      <c r="AO43" s="19"/>
      <c r="AP43" s="20">
        <f t="shared" si="15"/>
        <v>4371570</v>
      </c>
    </row>
    <row r="44" spans="1:42" s="14" customFormat="1" ht="17.25" customHeight="1">
      <c r="A44" s="21" t="s">
        <v>50</v>
      </c>
      <c r="B44" s="22"/>
      <c r="C44" s="18">
        <v>2362996</v>
      </c>
      <c r="D44" s="22"/>
      <c r="E44" s="22"/>
      <c r="F44" s="22"/>
      <c r="G44" s="22"/>
      <c r="H44" s="20"/>
      <c r="I44" s="22"/>
      <c r="J44" s="22"/>
      <c r="K44" s="22"/>
      <c r="L44" s="20"/>
      <c r="M44" s="20"/>
      <c r="N44" s="20"/>
      <c r="O44" s="22">
        <v>2348259</v>
      </c>
      <c r="P44" s="20">
        <f t="shared" si="7"/>
        <v>2348259</v>
      </c>
      <c r="Q44" s="22"/>
      <c r="R44" s="22"/>
      <c r="S44" s="22"/>
      <c r="T44" s="22"/>
      <c r="U44" s="20"/>
      <c r="V44" s="22"/>
      <c r="W44" s="22"/>
      <c r="X44" s="22"/>
      <c r="Y44" s="20"/>
      <c r="Z44" s="20"/>
      <c r="AA44" s="20"/>
      <c r="AB44" s="22">
        <v>2825964</v>
      </c>
      <c r="AC44" s="20">
        <f t="shared" si="11"/>
        <v>2825964</v>
      </c>
      <c r="AD44" s="22"/>
      <c r="AE44" s="22"/>
      <c r="AF44" s="22"/>
      <c r="AG44" s="22"/>
      <c r="AH44" s="20"/>
      <c r="AI44" s="22"/>
      <c r="AJ44" s="22"/>
      <c r="AK44" s="22"/>
      <c r="AL44" s="20"/>
      <c r="AM44" s="20"/>
      <c r="AN44" s="20"/>
      <c r="AO44" s="22">
        <v>3233399</v>
      </c>
      <c r="AP44" s="20">
        <f t="shared" si="15"/>
        <v>3233399</v>
      </c>
    </row>
    <row r="45" spans="1:42"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</row>
    <row r="46" spans="1:42"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</row>
    <row r="47" spans="1:42"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</row>
    <row r="48" spans="1:42"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</row>
    <row r="49" spans="16:42"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</row>
    <row r="50" spans="16:42"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</row>
    <row r="51" spans="16:42"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</row>
    <row r="52" spans="16:42"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</row>
    <row r="53" spans="16:42"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</row>
    <row r="54" spans="16:42"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</row>
    <row r="55" spans="16:42"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</row>
    <row r="56" spans="16:42"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</row>
    <row r="57" spans="16:42"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</row>
    <row r="58" spans="16:42"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</row>
    <row r="59" spans="16:42"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</row>
    <row r="60" spans="16:42"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</row>
    <row r="61" spans="16:42"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</row>
    <row r="62" spans="16:42"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</row>
    <row r="63" spans="16:42"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</row>
    <row r="64" spans="16:42"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</row>
    <row r="65" spans="16:42"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</row>
    <row r="66" spans="16:42"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</row>
    <row r="67" spans="16:42"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</row>
    <row r="68" spans="16:42"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</row>
    <row r="69" spans="16:42"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</row>
    <row r="70" spans="16:42"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</row>
    <row r="71" spans="16:42"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</row>
    <row r="72" spans="16:42"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</row>
    <row r="73" spans="16:42"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</row>
    <row r="74" spans="16:42"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</row>
    <row r="75" spans="16:42"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</row>
    <row r="76" spans="16:42"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</row>
    <row r="77" spans="16:42"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</row>
    <row r="78" spans="16:42"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</row>
    <row r="79" spans="16:42"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</row>
    <row r="80" spans="16:42"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</row>
    <row r="81" spans="16:42"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</row>
    <row r="82" spans="16:42"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</row>
    <row r="83" spans="16:42"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</row>
    <row r="84" spans="16:42"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</row>
    <row r="85" spans="16:42"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</row>
    <row r="86" spans="16:42"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</row>
    <row r="87" spans="16:42"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</row>
    <row r="88" spans="16:42"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</row>
    <row r="89" spans="16:42"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</row>
    <row r="90" spans="16:42"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</row>
    <row r="91" spans="16:42"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</row>
    <row r="92" spans="16:42"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</row>
    <row r="93" spans="16:42"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</row>
    <row r="94" spans="16:42"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</row>
    <row r="95" spans="16:42"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</row>
    <row r="96" spans="16:42"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</row>
    <row r="97" spans="16:42"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</row>
    <row r="98" spans="16:42"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</row>
    <row r="99" spans="16:42"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</row>
    <row r="100" spans="16:42"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</row>
    <row r="101" spans="16:42"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</row>
    <row r="102" spans="16:42"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</row>
    <row r="103" spans="16:42"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</row>
    <row r="104" spans="16:42"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</row>
    <row r="105" spans="16:42"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</row>
    <row r="106" spans="16:42"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</row>
    <row r="107" spans="16:42"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</row>
    <row r="108" spans="16:42"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</row>
    <row r="109" spans="16:42"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</row>
    <row r="110" spans="16:42"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</row>
    <row r="111" spans="16:42"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</row>
    <row r="112" spans="16:42"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</row>
    <row r="113" spans="16:42"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</row>
    <row r="114" spans="16:42"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</row>
    <row r="115" spans="16:42"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</row>
    <row r="116" spans="16:42"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</row>
    <row r="117" spans="16:42"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</row>
    <row r="118" spans="16:42"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</row>
    <row r="119" spans="16:42"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</row>
    <row r="120" spans="16:42"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</row>
    <row r="121" spans="16:42"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</row>
    <row r="122" spans="16:42"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</row>
    <row r="123" spans="16:42"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</row>
    <row r="124" spans="16:42"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</row>
    <row r="125" spans="16:42"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</row>
    <row r="126" spans="16:42"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</row>
    <row r="127" spans="16:42"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</row>
    <row r="128" spans="16:42"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</row>
    <row r="129" spans="16:42"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</row>
    <row r="130" spans="16:42"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</row>
    <row r="131" spans="16:42"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</row>
    <row r="132" spans="16:42"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</row>
    <row r="133" spans="16:42"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</row>
    <row r="134" spans="16:42"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</row>
    <row r="135" spans="16:42"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</row>
    <row r="136" spans="16:42"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</row>
    <row r="137" spans="16:42"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</row>
    <row r="138" spans="16:42"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</row>
    <row r="139" spans="16:42"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</row>
    <row r="140" spans="16:42"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</row>
    <row r="141" spans="16:42"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</row>
    <row r="142" spans="16:42"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</row>
    <row r="143" spans="16:42"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</row>
    <row r="144" spans="16:42"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</row>
    <row r="145" spans="16:42"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</row>
    <row r="146" spans="16:42"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</row>
    <row r="147" spans="16:42"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</row>
    <row r="148" spans="16:42"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</row>
    <row r="149" spans="16:42"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</row>
    <row r="150" spans="16:42"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</row>
    <row r="151" spans="16:42"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</row>
    <row r="152" spans="16:42"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</row>
    <row r="153" spans="16:42"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</row>
    <row r="154" spans="16:42"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</row>
    <row r="155" spans="16:42"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</row>
    <row r="156" spans="16:42"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</row>
    <row r="157" spans="16:42"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</row>
    <row r="158" spans="16:42"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</row>
    <row r="159" spans="16:42"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</row>
    <row r="160" spans="16:42"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</row>
    <row r="161" spans="16:42"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</row>
    <row r="162" spans="16:42"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</row>
    <row r="163" spans="16:42"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</row>
    <row r="164" spans="16:42"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</row>
    <row r="165" spans="16:42"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</row>
    <row r="166" spans="16:42"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</row>
    <row r="167" spans="16:42"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</row>
    <row r="168" spans="16:42"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</row>
    <row r="169" spans="16:42"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</row>
    <row r="170" spans="16:42"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</row>
  </sheetData>
  <mergeCells count="6">
    <mergeCell ref="N1:P1"/>
    <mergeCell ref="A7:A8"/>
    <mergeCell ref="D7:P7"/>
    <mergeCell ref="Q7:AC7"/>
    <mergeCell ref="AD7:AP7"/>
    <mergeCell ref="B2:O5"/>
  </mergeCells>
  <conditionalFormatting sqref="A1:B1">
    <cfRule type="expression" dxfId="2" priority="4" stopIfTrue="1">
      <formula>HasError()</formula>
    </cfRule>
    <cfRule type="expression" dxfId="1" priority="5" stopIfTrue="1">
      <formula>LockedByCondition()</formula>
    </cfRule>
    <cfRule type="expression" dxfId="0" priority="6" stopIfTrue="1">
      <formula>Locked()</formula>
    </cfRule>
  </conditionalFormatting>
  <pageMargins left="0.23622047244094491" right="0.19685039370078741" top="0.43307086614173229" bottom="0.19685039370078741" header="0.31496062992125984" footer="0.31496062992125984"/>
  <pageSetup paperSize="9" scale="55" fitToWidth="2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Zvyagina_I</cp:lastModifiedBy>
  <cp:lastPrinted>2025-10-14T15:47:37Z</cp:lastPrinted>
  <dcterms:created xsi:type="dcterms:W3CDTF">2006-09-28T05:33:49Z</dcterms:created>
  <dcterms:modified xsi:type="dcterms:W3CDTF">2025-10-14T15:48:14Z</dcterms:modified>
</cp:coreProperties>
</file>