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7" r:id="rId4"/>
  </sheets>
  <externalReferences>
    <externalReference r:id="rId5"/>
  </externalReference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B11" i="17"/>
  <c r="AC11" s="1"/>
  <c r="R11"/>
  <c r="S11" s="1"/>
  <c r="T11" s="1"/>
  <c r="V11" s="1"/>
  <c r="H11"/>
  <c r="I11" s="1"/>
  <c r="AB10"/>
  <c r="AB8" s="1"/>
  <c r="R10"/>
  <c r="S10" s="1"/>
  <c r="H10"/>
  <c r="I10" s="1"/>
  <c r="J10" s="1"/>
  <c r="L10" s="1"/>
  <c r="AB9"/>
  <c r="AC9" s="1"/>
  <c r="R9"/>
  <c r="R8" s="1"/>
  <c r="H9"/>
  <c r="I9" s="1"/>
  <c r="AH8"/>
  <c r="AE8"/>
  <c r="AA8"/>
  <c r="Z8"/>
  <c r="X8"/>
  <c r="U8"/>
  <c r="Q8"/>
  <c r="P8"/>
  <c r="N8"/>
  <c r="K8"/>
  <c r="H8"/>
  <c r="G8"/>
  <c r="F8"/>
  <c r="E8"/>
  <c r="D8"/>
  <c r="C8"/>
  <c r="B8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Z5"/>
  <c r="P5"/>
  <c r="F5"/>
  <c r="C5"/>
  <c r="B5"/>
  <c r="W11" l="1"/>
  <c r="Y11" s="1"/>
  <c r="M10"/>
  <c r="O10" s="1"/>
  <c r="AC8"/>
  <c r="I8"/>
  <c r="S9"/>
  <c r="S8" s="1"/>
  <c r="AC10"/>
  <c r="AD10" s="1"/>
  <c r="AF10" s="1"/>
  <c r="J9"/>
  <c r="AD9"/>
  <c r="T10"/>
  <c r="V10" s="1"/>
  <c r="J11"/>
  <c r="L11" s="1"/>
  <c r="AD11"/>
  <c r="AF11" s="1"/>
  <c r="B6" i="12"/>
  <c r="B5"/>
  <c r="M11" i="17" l="1"/>
  <c r="O11" s="1"/>
  <c r="T9"/>
  <c r="AG10"/>
  <c r="AI10" s="1"/>
  <c r="AF9"/>
  <c r="AD8"/>
  <c r="AG11"/>
  <c r="AI11" s="1"/>
  <c r="J8"/>
  <c r="L9"/>
  <c r="W10"/>
  <c r="Y10"/>
  <c r="A6" i="12"/>
  <c r="A5"/>
  <c r="A4"/>
  <c r="A3"/>
  <c r="A2"/>
  <c r="V9" i="17" l="1"/>
  <c r="T8"/>
  <c r="AG9"/>
  <c r="AF8"/>
  <c r="L8"/>
  <c r="M9"/>
  <c r="B3" i="12"/>
  <c r="B2"/>
  <c r="W9" i="17" l="1"/>
  <c r="Y9" s="1"/>
  <c r="V8"/>
  <c r="M8"/>
  <c r="O12"/>
  <c r="AG8"/>
  <c r="AI12"/>
  <c r="AI9"/>
  <c r="AI8" s="1"/>
  <c r="O9"/>
  <c r="B4" i="12"/>
  <c r="Y8" i="17" l="1"/>
  <c r="W8"/>
  <c r="Y12"/>
  <c r="O8"/>
</calcChain>
</file>

<file path=xl/sharedStrings.xml><?xml version="1.0" encoding="utf-8"?>
<sst xmlns="http://schemas.openxmlformats.org/spreadsheetml/2006/main" count="63" uniqueCount="41">
  <si>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</si>
  <si>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</si>
  <si>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</si>
  <si>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</si>
  <si>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</si>
  <si>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</si>
  <si>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</si>
  <si>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</si>
  <si>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</si>
  <si>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</si>
  <si>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</si>
  <si>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</si>
  <si>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</si>
  <si>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</si>
  <si>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</si>
  <si>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</si>
  <si>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</si>
  <si>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Корректировка</t>
  </si>
  <si>
    <t>г.Железногорск</t>
  </si>
  <si>
    <t>г.Курск</t>
  </si>
  <si>
    <t>г.Курчатов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</si>
  <si>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</si>
  <si>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</si>
  <si>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</si>
  <si>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</si>
  <si>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</si>
  <si>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</si>
  <si>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</si>
  <si>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</si>
  <si>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</si>
  <si>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</si>
  <si>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</si>
  <si>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</si>
  <si>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</si>
  <si>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</si>
  <si>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</si>
  <si>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</si>
  <si>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</si>
  <si>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реабилитированным лицам и лицам, признанным пострадавшими от политических репрессий</t>
  </si>
  <si>
    <t>ВСЕГО</t>
  </si>
  <si>
    <t>Приложение № 1.11.7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</si>
</sst>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scheme val="minor"/>
    </font>
    <font>
      <b/>
      <sz val="13"/>
      <color theme="1"/>
      <name val="Times New Roman"/>
      <family val="1"/>
      <charset val="204"/>
    </font>
    <font>
      <sz val="10"/>
      <color rgb="FF008000"/>
      <name val="Arial Cy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7"/>
    <xf numFmtId="0" fontId="8" fillId="0" borderId="7"/>
    <xf numFmtId="0" fontId="9" fillId="0" borderId="8"/>
    <xf numFmtId="0" fontId="8" fillId="0" borderId="7"/>
    <xf numFmtId="0" fontId="8" fillId="0" borderId="7"/>
    <xf numFmtId="0" fontId="9" fillId="0" borderId="8"/>
    <xf numFmtId="4" fontId="11" fillId="0" borderId="11">
      <alignment vertical="top" shrinkToFit="1"/>
    </xf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6" fillId="3" borderId="9" xfId="0" applyFont="1" applyFill="1" applyBorder="1"/>
    <xf numFmtId="0" fontId="7" fillId="0" borderId="10" xfId="0" applyFont="1" applyBorder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4" fontId="2" fillId="0" borderId="0" xfId="0" applyNumberFormat="1" applyFont="1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Protection="1"/>
    <xf numFmtId="4" fontId="2" fillId="4" borderId="6" xfId="0" applyNumberFormat="1" applyFont="1" applyFill="1" applyBorder="1" applyProtection="1">
      <protection locked="0"/>
    </xf>
    <xf numFmtId="4" fontId="5" fillId="4" borderId="6" xfId="7" applyNumberFormat="1" applyFont="1" applyFill="1" applyBorder="1" applyProtection="1">
      <alignment vertical="top" shrinkToFit="1"/>
      <protection locked="0"/>
    </xf>
    <xf numFmtId="4" fontId="2" fillId="4" borderId="6" xfId="0" applyNumberFormat="1" applyFont="1" applyFill="1" applyBorder="1" applyAlignment="1" applyProtection="1">
      <alignment vertical="top" wrapText="1"/>
    </xf>
    <xf numFmtId="0" fontId="10" fillId="0" borderId="0" xfId="0" applyFont="1" applyFill="1" applyAlignment="1">
      <alignment wrapText="1"/>
    </xf>
    <xf numFmtId="4" fontId="12" fillId="0" borderId="8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wrapText="1"/>
    </xf>
  </cellXfs>
  <cellStyles count="8">
    <cellStyle name="st19" xfId="7"/>
    <cellStyle name="Обычный" xfId="0" builtinId="0"/>
    <cellStyle name="Обычный 2" xfId="3"/>
    <cellStyle name="Обычный 2 2" xfId="2"/>
    <cellStyle name="Обычный 2 3" xfId="1"/>
    <cellStyle name="Обычный 3" xfId="6"/>
    <cellStyle name="Обычный 3 2" xfId="5"/>
    <cellStyle name="Обычный 3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25%20(&#1082;&#1086;&#1084;&#1087;&#1077;&#1085;&#1089;&#1072;&#1094;&#1080;&#1103;%20&#1046;&#1050;&#1059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ветераны и труженники"/>
      <sheetName val="многодетные"/>
      <sheetName val="реабилитированные"/>
      <sheetName val="со званием &quot;ветеран труда&quot;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с учетом доставки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SUM(#REF!+#REF!+#REF!+#REF!)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SUM(#REF!+#REF!+#REF!+#REF!)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SUM(#REF!+#REF!+#REF!+#REF!)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SUM(#REF!+#REF!+#REF!+#REF!)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SUM(#REF!+#REF!+#REF!+#REF!)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7109375" customWidth="1"/>
    <col min="2" max="2" width="54.42578125" customWidth="1"/>
  </cols>
  <sheetData>
    <row r="1" spans="1:2">
      <c r="A1" s="6" t="s">
        <v>22</v>
      </c>
      <c r="B1" s="6" t="s">
        <v>23</v>
      </c>
    </row>
    <row r="2" spans="1:2">
      <c r="A2" s="7" t="s">
        <v>24</v>
      </c>
      <c r="B2" s="7" t="s">
        <v>25</v>
      </c>
    </row>
    <row r="3" spans="1:2">
      <c r="A3" s="7"/>
      <c r="B3" s="7"/>
    </row>
  </sheetData>
  <sheetProtection algorithmName="SHA-512" hashValue="jgr5jGM8PSvFS5oxixofZI1VFy90YNc5bbUwItn9iCMoCqHl4kyEdOwiig2+DkKZz9bRIpgomhbyeb6MireWLQ==" saltValue="Xs9MLGm2RrTMwew6E9d5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" customWidth="1"/>
    <col min="2" max="2" width="36.42578125" customWidth="1"/>
  </cols>
  <sheetData>
    <row r="1" spans="1:2">
      <c r="A1" t="s">
        <v>26</v>
      </c>
      <c r="B1" t="s">
        <v>27</v>
      </c>
    </row>
    <row r="2" spans="1:2">
      <c r="A2" t="s">
        <v>28</v>
      </c>
      <c r="B2" t="s">
        <v>29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2</v>
      </c>
    </row>
    <row r="5" spans="1:2">
      <c r="A5" t="s">
        <v>33</v>
      </c>
      <c r="B5" t="s">
        <v>34</v>
      </c>
    </row>
    <row r="6" spans="1:2">
      <c r="A6" t="s">
        <v>35</v>
      </c>
      <c r="B6" t="s">
        <v>3</v>
      </c>
    </row>
    <row r="7" spans="1:2">
      <c r="A7" t="s">
        <v>36</v>
      </c>
      <c r="B7" t="s">
        <v>4</v>
      </c>
    </row>
    <row r="8" spans="1:2">
      <c r="A8" t="s">
        <v>37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3"/>
  <sheetViews>
    <sheetView tabSelected="1" view="pageBreakPreview" zoomScale="80" zoomScaleNormal="100" zoomScaleSheetLayoutView="80" workbookViewId="0">
      <selection activeCell="E26" sqref="E26"/>
    </sheetView>
  </sheetViews>
  <sheetFormatPr defaultRowHeight="15"/>
  <cols>
    <col min="1" max="1" width="24.140625" style="9" customWidth="1"/>
    <col min="2" max="13" width="16.5703125" style="9" customWidth="1"/>
    <col min="14" max="14" width="8" style="9" customWidth="1"/>
    <col min="15" max="23" width="16.5703125" style="9" customWidth="1"/>
    <col min="24" max="24" width="11" style="9" customWidth="1"/>
    <col min="25" max="32" width="16.5703125" style="9" customWidth="1"/>
    <col min="33" max="33" width="13.42578125" style="9" customWidth="1"/>
    <col min="34" max="34" width="9.140625" style="9"/>
    <col min="35" max="35" width="15.5703125" style="9" customWidth="1"/>
    <col min="36" max="16384" width="9.140625" style="9"/>
  </cols>
  <sheetData>
    <row r="1" spans="1:35" ht="22.5" customHeight="1">
      <c r="A1" s="8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26" t="s">
        <v>40</v>
      </c>
      <c r="N1" s="26"/>
      <c r="O1" s="2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5" customHeight="1">
      <c r="B2" s="25"/>
      <c r="C2" s="25"/>
      <c r="D2" s="25"/>
      <c r="E2" s="25"/>
      <c r="F2" s="25"/>
      <c r="G2" s="25"/>
      <c r="H2" s="25"/>
      <c r="I2" s="25"/>
      <c r="J2" s="25"/>
      <c r="K2" s="2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45.75" customHeight="1">
      <c r="A3" s="25"/>
      <c r="B3" s="27" t="s">
        <v>38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" customHeight="1">
      <c r="A4" s="1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" customHeight="1">
      <c r="A5" s="19" t="s">
        <v>5</v>
      </c>
      <c r="B5" s="12" t="str">
        <f>"Отчетный "&amp;(VALUE(VLOOKUP("Год",'[1]Реквизиты документа'!$A$2:$B$20,2,0)-2))&amp;" год"</f>
        <v>Отчетный 2024 год</v>
      </c>
      <c r="C5" s="16" t="str">
        <f>"Текущий "&amp;(VALUE(VLOOKUP("Год",'[1]Реквизиты документа'!$A$2:$B$20,2,0)-1))&amp;" год"</f>
        <v>Текущий 2025 год</v>
      </c>
      <c r="D5" s="17"/>
      <c r="E5" s="18"/>
      <c r="F5" s="16" t="str">
        <f>"Очередной "&amp;(VALUE(VLOOKUP("Год",'[1]Реквизиты документа'!$A$2:$B$20,2,0)-0))&amp;" год"</f>
        <v>Очередной 2026 год</v>
      </c>
      <c r="G5" s="17"/>
      <c r="H5" s="17"/>
      <c r="I5" s="17"/>
      <c r="J5" s="17"/>
      <c r="K5" s="17"/>
      <c r="L5" s="17"/>
      <c r="M5" s="17"/>
      <c r="N5" s="17"/>
      <c r="O5" s="18"/>
      <c r="P5" s="16" t="str">
        <f>(VALUE(VLOOKUP("Год",'[1]Реквизиты документа'!$A$2:$B$20,2,0)+1))&amp;" год планового периода"</f>
        <v>2027 год планового периода</v>
      </c>
      <c r="Q5" s="17"/>
      <c r="R5" s="17"/>
      <c r="S5" s="17"/>
      <c r="T5" s="17"/>
      <c r="U5" s="17"/>
      <c r="V5" s="17"/>
      <c r="W5" s="17"/>
      <c r="X5" s="17"/>
      <c r="Y5" s="18"/>
      <c r="Z5" s="16" t="str">
        <f>(VALUE(VLOOKUP("Год",'[1]Реквизиты документа'!$A$2:$B$20,2,0)+2))&amp;" год планового периода"</f>
        <v>2028 год планового периода</v>
      </c>
      <c r="AA5" s="17"/>
      <c r="AB5" s="17"/>
      <c r="AC5" s="17"/>
      <c r="AD5" s="17"/>
      <c r="AE5" s="17"/>
      <c r="AF5" s="17"/>
      <c r="AG5" s="17"/>
      <c r="AH5" s="17"/>
      <c r="AI5" s="18"/>
    </row>
    <row r="6" spans="1:35" ht="119.25" customHeight="1">
      <c r="A6" s="20"/>
      <c r="B6" s="13" t="s">
        <v>6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  <c r="O6" s="13" t="s">
        <v>6</v>
      </c>
      <c r="P6" s="13" t="s">
        <v>9</v>
      </c>
      <c r="Q6" s="13" t="s">
        <v>10</v>
      </c>
      <c r="R6" s="13" t="s">
        <v>11</v>
      </c>
      <c r="S6" s="13" t="s">
        <v>12</v>
      </c>
      <c r="T6" s="13" t="s">
        <v>13</v>
      </c>
      <c r="U6" s="13" t="s">
        <v>14</v>
      </c>
      <c r="V6" s="13" t="s">
        <v>15</v>
      </c>
      <c r="W6" s="13" t="s">
        <v>16</v>
      </c>
      <c r="X6" s="13" t="s">
        <v>17</v>
      </c>
      <c r="Y6" s="13" t="s">
        <v>6</v>
      </c>
      <c r="Z6" s="13" t="s">
        <v>9</v>
      </c>
      <c r="AA6" s="13" t="s">
        <v>10</v>
      </c>
      <c r="AB6" s="13" t="s">
        <v>11</v>
      </c>
      <c r="AC6" s="13" t="s">
        <v>12</v>
      </c>
      <c r="AD6" s="13" t="s">
        <v>13</v>
      </c>
      <c r="AE6" s="13" t="s">
        <v>14</v>
      </c>
      <c r="AF6" s="13" t="s">
        <v>15</v>
      </c>
      <c r="AG6" s="13" t="s">
        <v>16</v>
      </c>
      <c r="AH6" s="13" t="s">
        <v>17</v>
      </c>
      <c r="AI6" s="13" t="s">
        <v>6</v>
      </c>
    </row>
    <row r="7" spans="1:35" ht="22.5">
      <c r="A7" s="14">
        <f>COLUMN()</f>
        <v>1</v>
      </c>
      <c r="B7" s="14">
        <f>COLUMN()</f>
        <v>2</v>
      </c>
      <c r="C7" s="14">
        <f>COLUMN()</f>
        <v>3</v>
      </c>
      <c r="D7" s="14">
        <f>COLUMN()</f>
        <v>4</v>
      </c>
      <c r="E7" s="14">
        <f>COLUMN()</f>
        <v>5</v>
      </c>
      <c r="F7" s="14">
        <f>COLUMN()</f>
        <v>6</v>
      </c>
      <c r="G7" s="14">
        <f>COLUMN()</f>
        <v>7</v>
      </c>
      <c r="H7" s="14" t="str">
        <f>COLUMN()&amp;"="&amp;COLUMN()-4&amp;"*("&amp;COLUMN()-2&amp;"/"&amp;COLUMN()-3&amp;")*"&amp;COLUMN()-1&amp;"*2полуг"</f>
        <v>8=4*(6/5)*7*2полуг</v>
      </c>
      <c r="I7" s="14" t="str">
        <f>COLUMN()&amp;"="&amp;COLUMN()-1&amp;"*1,8%"</f>
        <v>9=8*1,8%</v>
      </c>
      <c r="J7" s="14" t="str">
        <f>COLUMN()&amp;"="&amp;COLUMN()-2&amp;"+"&amp;COLUMN()-1</f>
        <v>10=8+9</v>
      </c>
      <c r="K7" s="14">
        <f>COLUMN()</f>
        <v>11</v>
      </c>
      <c r="L7" s="14" t="str">
        <f>COLUMN()&amp;"="&amp;COLUMN()-2&amp;"*"&amp;COLUMN()-1</f>
        <v>12=10*11</v>
      </c>
      <c r="M7" s="14" t="str">
        <f>COLUMN()&amp;"="&amp;COLUMN()-1&amp;"*5%"</f>
        <v>13=12*5%</v>
      </c>
      <c r="N7" s="14">
        <f>COLUMN()</f>
        <v>14</v>
      </c>
      <c r="O7" s="14" t="str">
        <f>COLUMN()&amp;"="&amp;COLUMN()-3&amp;"-"&amp;COLUMN()-2&amp;"+"&amp;COLUMN()-1</f>
        <v>15=12-13+14</v>
      </c>
      <c r="P7" s="14">
        <f>COLUMN()</f>
        <v>16</v>
      </c>
      <c r="Q7" s="14">
        <f>COLUMN()</f>
        <v>17</v>
      </c>
      <c r="R7" s="14" t="str">
        <f>COLUMN()&amp;"="&amp;COLUMN()-14&amp;"*("&amp;COLUMN()-2&amp;"/"&amp;COLUMN()-13&amp;")*"&amp;COLUMN()-1&amp;"*2полуг"</f>
        <v>18=4*(16/5)*17*2полуг</v>
      </c>
      <c r="S7" s="14" t="str">
        <f>COLUMN()&amp;"="&amp;COLUMN()-1&amp;"*1,8%"</f>
        <v>19=18*1,8%</v>
      </c>
      <c r="T7" s="14" t="str">
        <f>COLUMN()&amp;"="&amp;COLUMN()-2&amp;"+"&amp;COLUMN()-1</f>
        <v>20=18+19</v>
      </c>
      <c r="U7" s="14">
        <f>COLUMN()</f>
        <v>21</v>
      </c>
      <c r="V7" s="14" t="str">
        <f>COLUMN()&amp;"="&amp;COLUMN()-2&amp;"*"&amp;COLUMN()-1</f>
        <v>22=20*21</v>
      </c>
      <c r="W7" s="14" t="str">
        <f>COLUMN()&amp;"="&amp;COLUMN()-1&amp;"*5%"</f>
        <v>23=22*5%</v>
      </c>
      <c r="X7" s="14">
        <f>COLUMN()</f>
        <v>24</v>
      </c>
      <c r="Y7" s="14" t="str">
        <f>COLUMN()&amp;"="&amp;COLUMN()-3&amp;"-"&amp;COLUMN()-2&amp;"+"&amp;COLUMN()-1</f>
        <v>25=22-23+24</v>
      </c>
      <c r="Z7" s="14">
        <f>COLUMN()</f>
        <v>26</v>
      </c>
      <c r="AA7" s="14">
        <f>COLUMN()</f>
        <v>27</v>
      </c>
      <c r="AB7" s="14" t="str">
        <f>COLUMN()&amp;"="&amp;COLUMN()-24&amp;"*("&amp;COLUMN()-2&amp;"/"&amp;COLUMN()-23&amp;")*"&amp;COLUMN()-1&amp;"*2полуг"</f>
        <v>28=4*(26/5)*27*2полуг</v>
      </c>
      <c r="AC7" s="14" t="str">
        <f>COLUMN()&amp;"="&amp;COLUMN()-1&amp;"*1,8%"</f>
        <v>29=28*1,8%</v>
      </c>
      <c r="AD7" s="14" t="str">
        <f>COLUMN()&amp;"="&amp;COLUMN()-2&amp;"+"&amp;COLUMN()-1</f>
        <v>30=28+29</v>
      </c>
      <c r="AE7" s="14">
        <f>COLUMN()</f>
        <v>31</v>
      </c>
      <c r="AF7" s="14" t="str">
        <f>COLUMN()&amp;"="&amp;COLUMN()-2&amp;"*"&amp;COLUMN()-1</f>
        <v>32=30*31</v>
      </c>
      <c r="AG7" s="14" t="str">
        <f>COLUMN()&amp;"="&amp;COLUMN()-1&amp;"*5%"</f>
        <v>33=32*5%</v>
      </c>
      <c r="AH7" s="14">
        <f>COLUMN()</f>
        <v>34</v>
      </c>
      <c r="AI7" s="14" t="str">
        <f>COLUMN()&amp;"="&amp;COLUMN()-3&amp;"-"&amp;COLUMN()-2&amp;"+"&amp;COLUMN()-1</f>
        <v>35=32-33+34</v>
      </c>
    </row>
    <row r="8" spans="1:35">
      <c r="A8" s="15" t="s">
        <v>39</v>
      </c>
      <c r="B8" s="15">
        <f t="shared" ref="B8:AI8" si="0">SUM(B9:B996)</f>
        <v>5118322</v>
      </c>
      <c r="C8" s="15">
        <f t="shared" si="0"/>
        <v>6253090</v>
      </c>
      <c r="D8" s="15">
        <f t="shared" si="0"/>
        <v>2642195.0599999996</v>
      </c>
      <c r="E8" s="15">
        <f t="shared" si="0"/>
        <v>296</v>
      </c>
      <c r="F8" s="15">
        <f t="shared" si="0"/>
        <v>286</v>
      </c>
      <c r="G8" s="15">
        <f t="shared" si="0"/>
        <v>3.0300000000000002</v>
      </c>
      <c r="H8" s="15">
        <f t="shared" si="0"/>
        <v>5135996</v>
      </c>
      <c r="I8" s="15">
        <f t="shared" si="0"/>
        <v>92449</v>
      </c>
      <c r="J8" s="15">
        <f t="shared" si="0"/>
        <v>5228445</v>
      </c>
      <c r="K8" s="15">
        <f t="shared" si="0"/>
        <v>3</v>
      </c>
      <c r="L8" s="15">
        <f t="shared" si="0"/>
        <v>5228445</v>
      </c>
      <c r="M8" s="15">
        <f t="shared" si="0"/>
        <v>261422</v>
      </c>
      <c r="N8" s="15">
        <f t="shared" si="0"/>
        <v>0</v>
      </c>
      <c r="O8" s="15">
        <f t="shared" si="0"/>
        <v>5228445</v>
      </c>
      <c r="P8" s="15">
        <f t="shared" si="0"/>
        <v>286</v>
      </c>
      <c r="Q8" s="15">
        <f t="shared" si="0"/>
        <v>3.0300000000000002</v>
      </c>
      <c r="R8" s="15">
        <f t="shared" si="0"/>
        <v>5135996</v>
      </c>
      <c r="S8" s="15">
        <f t="shared" si="0"/>
        <v>92449</v>
      </c>
      <c r="T8" s="15">
        <f t="shared" si="0"/>
        <v>5228445</v>
      </c>
      <c r="U8" s="15">
        <f t="shared" si="0"/>
        <v>3</v>
      </c>
      <c r="V8" s="15">
        <f t="shared" si="0"/>
        <v>5228445</v>
      </c>
      <c r="W8" s="15">
        <f t="shared" si="0"/>
        <v>261422</v>
      </c>
      <c r="X8" s="15">
        <f t="shared" ref="X8" si="1">SUM(X9:X996)</f>
        <v>0</v>
      </c>
      <c r="Y8" s="15">
        <f t="shared" si="0"/>
        <v>5228445</v>
      </c>
      <c r="Z8" s="15">
        <f t="shared" si="0"/>
        <v>286</v>
      </c>
      <c r="AA8" s="15">
        <f t="shared" si="0"/>
        <v>3.0300000000000002</v>
      </c>
      <c r="AB8" s="15">
        <f t="shared" si="0"/>
        <v>5135996</v>
      </c>
      <c r="AC8" s="15">
        <f t="shared" si="0"/>
        <v>92449</v>
      </c>
      <c r="AD8" s="15">
        <f t="shared" si="0"/>
        <v>5228445</v>
      </c>
      <c r="AE8" s="15">
        <f t="shared" si="0"/>
        <v>3</v>
      </c>
      <c r="AF8" s="15">
        <f t="shared" si="0"/>
        <v>5228445</v>
      </c>
      <c r="AG8" s="15">
        <f t="shared" si="0"/>
        <v>261422</v>
      </c>
      <c r="AH8" s="15">
        <f t="shared" ref="AH8" si="2">SUM(AH9:AH996)</f>
        <v>0</v>
      </c>
      <c r="AI8" s="15">
        <f t="shared" si="0"/>
        <v>5228445</v>
      </c>
    </row>
    <row r="9" spans="1:35">
      <c r="A9" s="21" t="s">
        <v>18</v>
      </c>
      <c r="B9" s="22">
        <v>1246084</v>
      </c>
      <c r="C9" s="23">
        <v>1469175</v>
      </c>
      <c r="D9" s="22">
        <v>698630.9</v>
      </c>
      <c r="E9" s="22">
        <v>71</v>
      </c>
      <c r="F9" s="22">
        <v>60</v>
      </c>
      <c r="G9" s="22">
        <v>1.01</v>
      </c>
      <c r="H9" s="24">
        <f>IF($E9=0,0,ROUND($D9*F9*G9/$E9*2,0))</f>
        <v>1192592</v>
      </c>
      <c r="I9" s="24">
        <f>ROUND(H9*1.8/100,0)</f>
        <v>21467</v>
      </c>
      <c r="J9" s="24">
        <f>H9+I9</f>
        <v>1214059</v>
      </c>
      <c r="K9" s="22">
        <v>1</v>
      </c>
      <c r="L9" s="24">
        <f>ROUND(J9*K9,0)</f>
        <v>1214059</v>
      </c>
      <c r="M9" s="24">
        <f>ROUND(L9*5/100,0)</f>
        <v>60703</v>
      </c>
      <c r="N9" s="22"/>
      <c r="O9" s="24">
        <f>ROUND(L9-M9+N9,0)</f>
        <v>1153356</v>
      </c>
      <c r="P9" s="22">
        <v>60</v>
      </c>
      <c r="Q9" s="22">
        <v>1.01</v>
      </c>
      <c r="R9" s="24">
        <f>IF($E9=0,0,ROUND($D9*P9*Q9/$E9*2,0))</f>
        <v>1192592</v>
      </c>
      <c r="S9" s="24">
        <f>ROUND(R9*1.8/100,0)</f>
        <v>21467</v>
      </c>
      <c r="T9" s="24">
        <f>R9+S9</f>
        <v>1214059</v>
      </c>
      <c r="U9" s="22">
        <v>1</v>
      </c>
      <c r="V9" s="24">
        <f>ROUND(T9*U9,0)</f>
        <v>1214059</v>
      </c>
      <c r="W9" s="24">
        <f>ROUND(V9*5/100,0)</f>
        <v>60703</v>
      </c>
      <c r="X9" s="22"/>
      <c r="Y9" s="24">
        <f>ROUND(V9-W9+X9,0)</f>
        <v>1153356</v>
      </c>
      <c r="Z9" s="22">
        <v>60</v>
      </c>
      <c r="AA9" s="22">
        <v>1.01</v>
      </c>
      <c r="AB9" s="24">
        <f>IF($E9=0,0,ROUND($D9*Z9*AA9/$E9*2,0))</f>
        <v>1192592</v>
      </c>
      <c r="AC9" s="24">
        <f>ROUND(AB9*1.8/100,0)</f>
        <v>21467</v>
      </c>
      <c r="AD9" s="24">
        <f>AB9+AC9</f>
        <v>1214059</v>
      </c>
      <c r="AE9" s="22">
        <v>1</v>
      </c>
      <c r="AF9" s="24">
        <f>ROUND(AD9*AE9,0)</f>
        <v>1214059</v>
      </c>
      <c r="AG9" s="24">
        <f>ROUND(AF9*5/100,0)</f>
        <v>60703</v>
      </c>
      <c r="AH9" s="22"/>
      <c r="AI9" s="24">
        <f>ROUND(AF9-AG9+AH9,0)</f>
        <v>1153356</v>
      </c>
    </row>
    <row r="10" spans="1:35">
      <c r="A10" s="21" t="s">
        <v>19</v>
      </c>
      <c r="B10" s="22">
        <v>3551550</v>
      </c>
      <c r="C10" s="23">
        <v>4124175</v>
      </c>
      <c r="D10" s="22">
        <v>1774952.13</v>
      </c>
      <c r="E10" s="22">
        <v>206</v>
      </c>
      <c r="F10" s="22">
        <v>207</v>
      </c>
      <c r="G10" s="22">
        <v>1.01</v>
      </c>
      <c r="H10" s="24">
        <f t="shared" ref="H10:H11" si="3">IF($E10=0,0,ROUND($D10*F10*G10/$E10*2,0))</f>
        <v>3602808</v>
      </c>
      <c r="I10" s="24">
        <f t="shared" ref="I10:I11" si="4">ROUND(H10*1.8/100,0)</f>
        <v>64851</v>
      </c>
      <c r="J10" s="24">
        <f t="shared" ref="J10:J11" si="5">H10+I10</f>
        <v>3667659</v>
      </c>
      <c r="K10" s="22">
        <v>1</v>
      </c>
      <c r="L10" s="24">
        <f t="shared" ref="L10:L11" si="6">ROUND(J10*K10,0)</f>
        <v>3667659</v>
      </c>
      <c r="M10" s="24">
        <f t="shared" ref="M10:M11" si="7">ROUND(L10*5/100,0)</f>
        <v>183383</v>
      </c>
      <c r="N10" s="22"/>
      <c r="O10" s="24">
        <f t="shared" ref="O10:O11" si="8">ROUND(L10-M10+N10,0)</f>
        <v>3484276</v>
      </c>
      <c r="P10" s="22">
        <v>207</v>
      </c>
      <c r="Q10" s="22">
        <v>1.01</v>
      </c>
      <c r="R10" s="24">
        <f t="shared" ref="R10:R11" si="9">IF($E10=0,0,ROUND($D10*P10*Q10/$E10*2,0))</f>
        <v>3602808</v>
      </c>
      <c r="S10" s="24">
        <f t="shared" ref="S10:S11" si="10">ROUND(R10*1.8/100,0)</f>
        <v>64851</v>
      </c>
      <c r="T10" s="24">
        <f t="shared" ref="T10:T11" si="11">R10+S10</f>
        <v>3667659</v>
      </c>
      <c r="U10" s="22">
        <v>1</v>
      </c>
      <c r="V10" s="24">
        <f t="shared" ref="V10:V11" si="12">ROUND(T10*U10,0)</f>
        <v>3667659</v>
      </c>
      <c r="W10" s="24">
        <f t="shared" ref="W10:W11" si="13">ROUND(V10*5/100,0)</f>
        <v>183383</v>
      </c>
      <c r="X10" s="22"/>
      <c r="Y10" s="24">
        <f t="shared" ref="Y10:Y11" si="14">ROUND(V10-W10+X10,0)</f>
        <v>3484276</v>
      </c>
      <c r="Z10" s="22">
        <v>207</v>
      </c>
      <c r="AA10" s="22">
        <v>1.01</v>
      </c>
      <c r="AB10" s="24">
        <f t="shared" ref="AB10:AB11" si="15">IF($E10=0,0,ROUND($D10*Z10*AA10/$E10*2,0))</f>
        <v>3602808</v>
      </c>
      <c r="AC10" s="24">
        <f t="shared" ref="AC10:AC11" si="16">ROUND(AB10*1.8/100,0)</f>
        <v>64851</v>
      </c>
      <c r="AD10" s="24">
        <f t="shared" ref="AD10:AD11" si="17">AB10+AC10</f>
        <v>3667659</v>
      </c>
      <c r="AE10" s="22">
        <v>1</v>
      </c>
      <c r="AF10" s="24">
        <f t="shared" ref="AF10:AF11" si="18">ROUND(AD10*AE10,0)</f>
        <v>3667659</v>
      </c>
      <c r="AG10" s="24">
        <f t="shared" ref="AG10:AG11" si="19">ROUND(AF10*5/100,0)</f>
        <v>183383</v>
      </c>
      <c r="AH10" s="22"/>
      <c r="AI10" s="24">
        <f t="shared" ref="AI10:AI11" si="20">ROUND(AF10-AG10+AH10,0)</f>
        <v>3484276</v>
      </c>
    </row>
    <row r="11" spans="1:35">
      <c r="A11" s="21" t="s">
        <v>20</v>
      </c>
      <c r="B11" s="22">
        <v>320688</v>
      </c>
      <c r="C11" s="23">
        <v>347085</v>
      </c>
      <c r="D11" s="22">
        <v>168612.03</v>
      </c>
      <c r="E11" s="22">
        <v>19</v>
      </c>
      <c r="F11" s="22">
        <v>19</v>
      </c>
      <c r="G11" s="22">
        <v>1.01</v>
      </c>
      <c r="H11" s="24">
        <f t="shared" si="3"/>
        <v>340596</v>
      </c>
      <c r="I11" s="24">
        <f t="shared" si="4"/>
        <v>6131</v>
      </c>
      <c r="J11" s="24">
        <f t="shared" si="5"/>
        <v>346727</v>
      </c>
      <c r="K11" s="22">
        <v>1</v>
      </c>
      <c r="L11" s="24">
        <f t="shared" si="6"/>
        <v>346727</v>
      </c>
      <c r="M11" s="24">
        <f t="shared" si="7"/>
        <v>17336</v>
      </c>
      <c r="N11" s="22"/>
      <c r="O11" s="24">
        <f t="shared" si="8"/>
        <v>329391</v>
      </c>
      <c r="P11" s="22">
        <v>19</v>
      </c>
      <c r="Q11" s="22">
        <v>1.01</v>
      </c>
      <c r="R11" s="24">
        <f t="shared" si="9"/>
        <v>340596</v>
      </c>
      <c r="S11" s="24">
        <f t="shared" si="10"/>
        <v>6131</v>
      </c>
      <c r="T11" s="24">
        <f t="shared" si="11"/>
        <v>346727</v>
      </c>
      <c r="U11" s="22">
        <v>1</v>
      </c>
      <c r="V11" s="24">
        <f t="shared" si="12"/>
        <v>346727</v>
      </c>
      <c r="W11" s="24">
        <f t="shared" si="13"/>
        <v>17336</v>
      </c>
      <c r="X11" s="22"/>
      <c r="Y11" s="24">
        <f t="shared" si="14"/>
        <v>329391</v>
      </c>
      <c r="Z11" s="22">
        <v>19</v>
      </c>
      <c r="AA11" s="22">
        <v>1.01</v>
      </c>
      <c r="AB11" s="24">
        <f t="shared" si="15"/>
        <v>340596</v>
      </c>
      <c r="AC11" s="24">
        <f t="shared" si="16"/>
        <v>6131</v>
      </c>
      <c r="AD11" s="24">
        <f t="shared" si="17"/>
        <v>346727</v>
      </c>
      <c r="AE11" s="22">
        <v>1</v>
      </c>
      <c r="AF11" s="24">
        <f t="shared" si="18"/>
        <v>346727</v>
      </c>
      <c r="AG11" s="24">
        <f t="shared" si="19"/>
        <v>17336</v>
      </c>
      <c r="AH11" s="22"/>
      <c r="AI11" s="24">
        <f t="shared" si="20"/>
        <v>329391</v>
      </c>
    </row>
    <row r="12" spans="1:35">
      <c r="A12" s="21" t="s">
        <v>21</v>
      </c>
      <c r="B12" s="22"/>
      <c r="C12" s="23">
        <v>312655</v>
      </c>
      <c r="D12" s="22"/>
      <c r="E12" s="22"/>
      <c r="F12" s="22"/>
      <c r="G12" s="22"/>
      <c r="H12" s="24"/>
      <c r="I12" s="24"/>
      <c r="J12" s="24"/>
      <c r="K12" s="22"/>
      <c r="L12" s="24"/>
      <c r="M12" s="24"/>
      <c r="N12" s="22"/>
      <c r="O12" s="24">
        <f>SUM(M9:M11)+N12</f>
        <v>261422</v>
      </c>
      <c r="P12" s="22"/>
      <c r="Q12" s="22"/>
      <c r="R12" s="24"/>
      <c r="S12" s="24"/>
      <c r="T12" s="24"/>
      <c r="U12" s="22"/>
      <c r="V12" s="24"/>
      <c r="W12" s="24"/>
      <c r="X12" s="22"/>
      <c r="Y12" s="24">
        <f>SUM(W9:W11)+X12</f>
        <v>261422</v>
      </c>
      <c r="Z12" s="22"/>
      <c r="AA12" s="22"/>
      <c r="AB12" s="24"/>
      <c r="AC12" s="24"/>
      <c r="AD12" s="24"/>
      <c r="AE12" s="22"/>
      <c r="AF12" s="24"/>
      <c r="AG12" s="24"/>
      <c r="AH12" s="22"/>
      <c r="AI12" s="24">
        <f>SUM(AG9:AG11)+AH12</f>
        <v>261422</v>
      </c>
    </row>
    <row r="13" spans="1:35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</sheetData>
  <mergeCells count="7">
    <mergeCell ref="M1:O1"/>
    <mergeCell ref="Z5:AI5"/>
    <mergeCell ref="A5:A6"/>
    <mergeCell ref="C5:E5"/>
    <mergeCell ref="F5:O5"/>
    <mergeCell ref="P5:Y5"/>
    <mergeCell ref="B3:N3"/>
  </mergeCells>
  <pageMargins left="0.35433070866141736" right="0.35433070866141736" top="1.1100000000000001" bottom="0.74803149606299213" header="0.51" footer="0.31496062992125984"/>
  <pageSetup paperSize="9" scale="55" orientation="landscape" r:id="rId1"/>
  <colBreaks count="2" manualBreakCount="2">
    <brk id="15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2025-10-13T09:43:54Z</cp:lastPrinted>
  <dcterms:created xsi:type="dcterms:W3CDTF">2006-09-28T05:33:49Z</dcterms:created>
  <dcterms:modified xsi:type="dcterms:W3CDTF">2025-10-13T09:44:50Z</dcterms:modified>
</cp:coreProperties>
</file>