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N:\Теплоснабжение\!!Общая папка\ТАРИФЫ\ТАРИФЫ 2024 ТЕПЛО_ГАЗ\НА САЙТ\"/>
    </mc:Choice>
  </mc:AlternateContent>
  <bookViews>
    <workbookView xWindow="480" yWindow="600" windowWidth="19440" windowHeight="12105" tabRatio="683"/>
  </bookViews>
  <sheets>
    <sheet name="2024 год_" sheetId="4" r:id="rId1"/>
    <sheet name="-------НОВАЯ БАЗА" sheetId="19" state="hidden" r:id="rId2"/>
    <sheet name="--РАСЧЕТ ИДЕКСОВ С НДС БЕЗ БОЙЛ" sheetId="20" state="hidden" r:id="rId3"/>
    <sheet name="---РАСЧЕТ ИДЕКСОВ С НДС БЕЗ Бой" sheetId="2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def1999" localSheetId="3">'[1]1999-veca'!#REF!</definedName>
    <definedName name="_def1999" localSheetId="2">'[1]1999-veca'!#REF!</definedName>
    <definedName name="_def1999">'[1]1999-veca'!#REF!</definedName>
    <definedName name="_def2000г" localSheetId="3">#REF!</definedName>
    <definedName name="_def2000г" localSheetId="2">#REF!</definedName>
    <definedName name="_def2000г">#REF!</definedName>
    <definedName name="_def2001г" localSheetId="3">#REF!</definedName>
    <definedName name="_def2001г" localSheetId="2">#REF!</definedName>
    <definedName name="_def2001г">#REF!</definedName>
    <definedName name="_def2002г" localSheetId="3">#REF!</definedName>
    <definedName name="_def2002г" localSheetId="2">#REF!</definedName>
    <definedName name="_def2002г">#REF!</definedName>
    <definedName name="_inf2000" localSheetId="3">#REF!</definedName>
    <definedName name="_inf2000" localSheetId="2">#REF!</definedName>
    <definedName name="_inf2000">#REF!</definedName>
    <definedName name="_inf2001" localSheetId="3">#REF!</definedName>
    <definedName name="_inf2001" localSheetId="2">#REF!</definedName>
    <definedName name="_inf2001">#REF!</definedName>
    <definedName name="_inf2002" localSheetId="3">#REF!</definedName>
    <definedName name="_inf2002" localSheetId="2">#REF!</definedName>
    <definedName name="_inf2002">#REF!</definedName>
    <definedName name="_inf2003" localSheetId="3">#REF!</definedName>
    <definedName name="_inf2003" localSheetId="2">#REF!</definedName>
    <definedName name="_inf2003">#REF!</definedName>
    <definedName name="_inf2004" localSheetId="3">#REF!</definedName>
    <definedName name="_inf2004" localSheetId="2">#REF!</definedName>
    <definedName name="_inf2004">#REF!</definedName>
    <definedName name="_inf2005" localSheetId="3">#REF!</definedName>
    <definedName name="_inf2005" localSheetId="2">#REF!</definedName>
    <definedName name="_inf2005">#REF!</definedName>
    <definedName name="_inf2006" localSheetId="3">#REF!</definedName>
    <definedName name="_inf2006" localSheetId="2">#REF!</definedName>
    <definedName name="_inf2006">#REF!</definedName>
    <definedName name="_inf2007" localSheetId="3">#REF!</definedName>
    <definedName name="_inf2007" localSheetId="2">#REF!</definedName>
    <definedName name="_inf2007">#REF!</definedName>
    <definedName name="_inf2008" localSheetId="3">#REF!</definedName>
    <definedName name="_inf2008" localSheetId="2">#REF!</definedName>
    <definedName name="_inf2008">#REF!</definedName>
    <definedName name="_inf2009" localSheetId="3">#REF!</definedName>
    <definedName name="_inf2009" localSheetId="2">#REF!</definedName>
    <definedName name="_inf2009">#REF!</definedName>
    <definedName name="_inf2010" localSheetId="3">#REF!</definedName>
    <definedName name="_inf2010" localSheetId="2">#REF!</definedName>
    <definedName name="_inf2010">#REF!</definedName>
    <definedName name="_inf2011" localSheetId="3">#REF!</definedName>
    <definedName name="_inf2011" localSheetId="2">#REF!</definedName>
    <definedName name="_inf2011">#REF!</definedName>
    <definedName name="_inf2012" localSheetId="3">#REF!</definedName>
    <definedName name="_inf2012" localSheetId="2">#REF!</definedName>
    <definedName name="_inf2012">#REF!</definedName>
    <definedName name="_inf2013" localSheetId="3">#REF!</definedName>
    <definedName name="_inf2013" localSheetId="2">#REF!</definedName>
    <definedName name="_inf2013">#REF!</definedName>
    <definedName name="_inf2014" localSheetId="3">#REF!</definedName>
    <definedName name="_inf2014" localSheetId="2">#REF!</definedName>
    <definedName name="_inf2014">#REF!</definedName>
    <definedName name="_inf2015" localSheetId="3">#REF!</definedName>
    <definedName name="_inf2015" localSheetId="2">#REF!</definedName>
    <definedName name="_inf2015">#REF!</definedName>
    <definedName name="_mm1" localSheetId="3">[2]ПРОГНОЗ_1!#REF!</definedName>
    <definedName name="_mm1" localSheetId="2">[2]ПРОГНОЗ_1!#REF!</definedName>
    <definedName name="_mm1">[2]ПРОГНОЗ_1!#REF!</definedName>
    <definedName name="_xlnm._FilterDatabase" localSheetId="0" hidden="1">'2024 год_'!$6:$100</definedName>
    <definedName name="_xlnm._FilterDatabase" localSheetId="1" hidden="1">'-------НОВАЯ БАЗА'!$A$6:$AH$6</definedName>
    <definedName name="_xlnm._FilterDatabase" localSheetId="3" hidden="1">'---РАСЧЕТ ИДЕКСОВ С НДС БЕЗ Бой'!$A$9:$AF$68</definedName>
    <definedName name="_xlnm._FilterDatabase" localSheetId="2" hidden="1">'--РАСЧЕТ ИДЕКСОВ С НДС БЕЗ БОЙЛ'!$A$9:$AF$68</definedName>
    <definedName name="a04t" localSheetId="3">#REF!</definedName>
    <definedName name="a04t" localSheetId="2">#REF!</definedName>
    <definedName name="a04t">#REF!</definedName>
    <definedName name="ajhvf1_140_3">[3]Форма1!$D$16</definedName>
    <definedName name="anscount" hidden="1">1</definedName>
    <definedName name="AVG_IDX_1">'[4]СРЕД 1'!$CV$74</definedName>
    <definedName name="AVG_IDX_10">'[4]СРЕД 10'!$CV$88</definedName>
    <definedName name="AVG_IDX_11">'[4]СРЕД 11'!$CV$78</definedName>
    <definedName name="AVG_IDX_12">'[4]СРЕД 12'!$CV$79</definedName>
    <definedName name="AVG_IDX_13">'[4]СРЕД 13'!$CV$86</definedName>
    <definedName name="AVG_IDX_14">'[4]СРЕД 14'!$CV$78</definedName>
    <definedName name="AVG_IDX_15">'[4]СРЕД 15'!$CV$84</definedName>
    <definedName name="AVG_IDX_2">'[4]СРЕД 2'!$CV$75</definedName>
    <definedName name="AVG_IDX_3">'[4]СРЕД 3'!$CV$98</definedName>
    <definedName name="AVG_IDX_4">'[4]СРЕД 4'!$CV$95</definedName>
    <definedName name="AVG_IDX_5">'[4]СРЕД 5'!$CV$73</definedName>
    <definedName name="AVG_IDX_6">'[4]СРЕД 6'!$CV$79</definedName>
    <definedName name="AVG_IDX_7">'[4]СРЕД 7'!$CV$80</definedName>
    <definedName name="AVG_IDX_8">'[4]СРЕД 8'!$CV$71</definedName>
    <definedName name="AVG_IDX_9">'[4]СРЕД 9'!$CV$86</definedName>
    <definedName name="AVG_IDX_OMSU_1">'[4]СРЕД 1'!$CX$74</definedName>
    <definedName name="AVG_IDX_OMSU_10">'[4]СРЕД 10'!$CX$88</definedName>
    <definedName name="AVG_IDX_OMSU_11">'[4]СРЕД 11'!$CX$78</definedName>
    <definedName name="AVG_IDX_OMSU_12">'[4]СРЕД 12'!$CX$79</definedName>
    <definedName name="AVG_IDX_OMSU_13">'[4]СРЕД 13'!$CX$86</definedName>
    <definedName name="AVG_IDX_OMSU_14">'[4]СРЕД 14'!$CX$78</definedName>
    <definedName name="AVG_IDX_OMSU_15">'[4]СРЕД 15'!$CX$84</definedName>
    <definedName name="AVG_IDX_OMSU_2">'[4]СРЕД 2'!$CX$75</definedName>
    <definedName name="AVG_IDX_OMSU_3">'[4]СРЕД 3'!$CX$98</definedName>
    <definedName name="AVG_IDX_OMSU_4">'[4]СРЕД 4'!$CX$95</definedName>
    <definedName name="AVG_IDX_OMSU_5">'[4]СРЕД 5'!$CX$73</definedName>
    <definedName name="AVG_IDX_OMSU_6">'[4]СРЕД 6'!$CX$79</definedName>
    <definedName name="AVG_IDX_OMSU_7">'[4]СРЕД 7'!$CX$80</definedName>
    <definedName name="AVG_IDX_OMSU_8">'[4]СРЕД 8'!$CX$71</definedName>
    <definedName name="AVG_IDX_OMSU_9">'[4]СРЕД 9'!$CX$86</definedName>
    <definedName name="base_month">[4]TECHSHEET!$K$6</definedName>
    <definedName name="base_period">[4]TECHSHEET!$K$7</definedName>
    <definedName name="BASE_TARIFF_LIST">[4]TECHSHEET!$D$95:$D$96</definedName>
    <definedName name="base_year">[4]TECHSHEET!$K$2</definedName>
    <definedName name="calc" localSheetId="3">#REF!</definedName>
    <definedName name="calc" localSheetId="2">#REF!</definedName>
    <definedName name="calc">#REF!</definedName>
    <definedName name="ddd" localSheetId="3">[5]ПРОГНОЗ_1!#REF!</definedName>
    <definedName name="ddd" localSheetId="2">[5]ПРОГНОЗ_1!#REF!</definedName>
    <definedName name="ddd">[5]ПРОГНОЗ_1!#REF!</definedName>
    <definedName name="Det_141" localSheetId="3">'[6]5'!#REF!</definedName>
    <definedName name="Det_141" localSheetId="2">'[6]5'!#REF!</definedName>
    <definedName name="Det_141">'[6]5'!#REF!</definedName>
    <definedName name="DOCUMENT_SOURCE">[4]TECHSHEET!$D$165:$D$169</definedName>
    <definedName name="DOCUMENT_TYPES">[4]TECHSHEET!$D$173:$D$177</definedName>
    <definedName name="DOLL" localSheetId="3">#REF!</definedName>
    <definedName name="DOLL" localSheetId="2">#REF!</definedName>
    <definedName name="DOLL">#REF!</definedName>
    <definedName name="EE_1ST_FEATURE_LIST">[4]TECHSHEET!$D$107:$D$115</definedName>
    <definedName name="EE_ZONE_TARIFFING">[4]TECHSHEET!$D$55:$D$56</definedName>
    <definedName name="EOT_VS_TF_REASON_LIST">[4]TECHSHEET!$D$142:$D$144</definedName>
    <definedName name="Excel_BuiltIn_Print_Area_1_1" localSheetId="3">#REF!</definedName>
    <definedName name="Excel_BuiltIn_Print_Area_1_1" localSheetId="2">#REF!</definedName>
    <definedName name="Excel_BuiltIn_Print_Area_1_1">#REF!</definedName>
    <definedName name="ff" localSheetId="3">#REF!</definedName>
    <definedName name="ff" localSheetId="2">#REF!</definedName>
    <definedName name="ff">#REF!</definedName>
    <definedName name="fffff" localSheetId="3">'[7]Гр5(о)'!#REF!</definedName>
    <definedName name="fffff" localSheetId="2">'[7]Гр5(о)'!#REF!</definedName>
    <definedName name="fffff">'[7]Гр5(о)'!#REF!</definedName>
    <definedName name="GAS_LIQ_LIST">[4]TECHSHEET!$D$134:$D$138</definedName>
    <definedName name="gggg" localSheetId="3">#REF!</definedName>
    <definedName name="gggg" localSheetId="2">#REF!</definedName>
    <definedName name="gggg">#REF!</definedName>
    <definedName name="jjjj" localSheetId="3">'[8]Гр5(о)'!#REF!</definedName>
    <definedName name="jjjj" localSheetId="2">'[8]Гр5(о)'!#REF!</definedName>
    <definedName name="jjjj">'[8]Гр5(о)'!#REF!</definedName>
    <definedName name="KARTA">[9]KARTA!$A$1:$AJ$1211</definedName>
    <definedName name="LOGICAL">[4]TECHSHEET!$D$45:$D$46</definedName>
    <definedName name="MO_LIST_4">[4]REESTR_MO!$B$25:$B$38</definedName>
    <definedName name="MO_LIST_5">[4]REESTR_MO!$B$39:$B$54</definedName>
    <definedName name="MR_LIST">[4]REESTR_MO!$D$2:$D$34</definedName>
    <definedName name="MUNRAION">[10]TEHSHEET!$A$2:$A$74</definedName>
    <definedName name="NM_UNIT_LIST">[4]TECHSHEET!$D$87:$D$91</definedName>
    <definedName name="oblClient" localSheetId="3">[11]Переменные!#REF!</definedName>
    <definedName name="oblClient" localSheetId="2">[11]Переменные!#REF!</definedName>
    <definedName name="oblClient">[11]Переменные!#REF!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3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QUESTIONS_LIST">[4]TECHSHEET!$D$3:$D$10</definedName>
    <definedName name="RATE_JKU">'[4]Список МО'!$G$75</definedName>
    <definedName name="RATE_JKU_DOCS">'[4]Список МО'!$G$77</definedName>
    <definedName name="REGION_IDX_LIMIT_MIRROR">'[4]Список МО'!$M$73</definedName>
    <definedName name="REGION_IDX_VALUE_MIRROR">'[4]Список МО'!$M$69</definedName>
    <definedName name="regulation_year">[4]TECHSHEET!$K$3</definedName>
    <definedName name="report_month">[4]TECHSHEET!$K$5</definedName>
    <definedName name="report_period">[4]TECHSHEET!$K$8</definedName>
    <definedName name="RP_VS_BP_TF_REASON_LIST">[4]TECHSHEET!$D$148:$D$150</definedName>
    <definedName name="SAPBEXrevision" hidden="1">1</definedName>
    <definedName name="SAPBEXsysID" hidden="1">"BW2"</definedName>
    <definedName name="SAPBEXwbID" hidden="1">"479GSPMTNK9HM4ZSIVE5K2SH6"</definedName>
    <definedName name="SF_LIST">[4]TECHSHEET!$D$125:$D$130</definedName>
    <definedName name="SUBSID_SOURCE">[4]TECHSHEET!$D$119:$D$121</definedName>
    <definedName name="TARIFF_SOURCE_LIST">[4]TECHSHEET!$D$154:$D$156</definedName>
    <definedName name="time" localSheetId="3">#REF!</definedName>
    <definedName name="time" localSheetId="2">#REF!</definedName>
    <definedName name="time">#REF!</definedName>
    <definedName name="title">'[12]Огл. Графиков'!$B$2:$B$31</definedName>
    <definedName name="UNITS_LIST">[4]TECHSHEET!$D$14:$D$15</definedName>
    <definedName name="version" hidden="1">[4]Инструкция!$B$3</definedName>
    <definedName name="VSNA_FEATURE_LIST">[4]TECHSHEET!$D$100:$D$103</definedName>
    <definedName name="YES_NO">[4]TECHSHEET!$D$160:$D$161</definedName>
    <definedName name="а" localSheetId="3">#REF!</definedName>
    <definedName name="а" localSheetId="2">#REF!</definedName>
    <definedName name="а">#REF!</definedName>
    <definedName name="ааа" localSheetId="3">#REF!</definedName>
    <definedName name="ааа" localSheetId="2">#REF!</definedName>
    <definedName name="ааа">#REF!</definedName>
    <definedName name="авв">[13]Содержание!$A$5:$IV$5</definedName>
    <definedName name="АнМ" localSheetId="3">'[14]Гр5(о)'!#REF!</definedName>
    <definedName name="АнМ" localSheetId="2">'[14]Гр5(о)'!#REF!</definedName>
    <definedName name="АнМ">'[14]Гр5(о)'!#REF!</definedName>
    <definedName name="_xlnm.Database" localSheetId="3">#REF!</definedName>
    <definedName name="_xlnm.Database" localSheetId="2">#REF!</definedName>
    <definedName name="_xlnm.Database">#REF!</definedName>
    <definedName name="База_данных2" localSheetId="3">#REF!</definedName>
    <definedName name="База_данных2" localSheetId="2">#REF!</definedName>
    <definedName name="База_данных2">#REF!</definedName>
    <definedName name="в" localSheetId="3">#REF!</definedName>
    <definedName name="в" localSheetId="2">#REF!</definedName>
    <definedName name="в">#REF!</definedName>
    <definedName name="вв" localSheetId="3">[15]ПРОГНОЗ_1!#REF!</definedName>
    <definedName name="вв" localSheetId="2">[15]ПРОГНОЗ_1!#REF!</definedName>
    <definedName name="вв">[15]ПРОГНОЗ_1!#REF!</definedName>
    <definedName name="Вып_н_2003" localSheetId="3">'[12]Текущие цены'!#REF!</definedName>
    <definedName name="Вып_н_2003" localSheetId="2">'[12]Текущие цены'!#REF!</definedName>
    <definedName name="Вып_н_2003">'[12]Текущие цены'!#REF!</definedName>
    <definedName name="вып_н_2004" localSheetId="3">'[12]Текущие цены'!#REF!</definedName>
    <definedName name="вып_н_2004" localSheetId="2">'[12]Текущие цены'!#REF!</definedName>
    <definedName name="вып_н_2004">'[12]Текущие цены'!#REF!</definedName>
    <definedName name="Вып_ОФ_с_пц">[12]рабочий!$Y$202:$AP$224</definedName>
    <definedName name="Вып_оф_с_цпг" localSheetId="3">'[12]Текущие цены'!#REF!</definedName>
    <definedName name="Вып_оф_с_цпг" localSheetId="2">'[12]Текущие цены'!#REF!</definedName>
    <definedName name="Вып_оф_с_цпг">'[12]Текущие цены'!#REF!</definedName>
    <definedName name="Вып_с_новых_ОФ">[12]рабочий!$Y$277:$AP$299</definedName>
    <definedName name="График">"Диагр. 4"</definedName>
    <definedName name="д" localSheetId="3">#REF!</definedName>
    <definedName name="д" localSheetId="2">#REF!</definedName>
    <definedName name="д">#REF!</definedName>
    <definedName name="Дефл_ц_пред_год">'[12]Текущие цены'!$AT$36:$BK$58</definedName>
    <definedName name="Дефлятор_годовой">'[12]Текущие цены'!$Y$4:$AP$27</definedName>
    <definedName name="Дефлятор_цепной">'[12]Текущие цены'!$Y$36:$AP$58</definedName>
    <definedName name="ДС" localSheetId="3">#REF!</definedName>
    <definedName name="ДС" localSheetId="2">#REF!</definedName>
    <definedName name="ДС">#REF!</definedName>
    <definedName name="енррненрнр" localSheetId="3">#REF!</definedName>
    <definedName name="енррненрнр" localSheetId="2">#REF!</definedName>
    <definedName name="енррненрнр">#REF!</definedName>
    <definedName name="_xlnm.Print_Titles">[16]Содержание!$A$5:$IV$5</definedName>
    <definedName name="иии" localSheetId="3">#REF!</definedName>
    <definedName name="иии" localSheetId="2">#REF!</definedName>
    <definedName name="иии">#REF!</definedName>
    <definedName name="к" localSheetId="3">#REF!</definedName>
    <definedName name="к" localSheetId="2">#REF!</definedName>
    <definedName name="к">#REF!</definedName>
    <definedName name="кв1__2" localSheetId="3">#REF!</definedName>
    <definedName name="кв1__2" localSheetId="2">#REF!</definedName>
    <definedName name="кв1__2">#REF!</definedName>
    <definedName name="кв1_1" localSheetId="3">#REF!</definedName>
    <definedName name="кв1_1" localSheetId="2">#REF!</definedName>
    <definedName name="кв1_1">#REF!</definedName>
    <definedName name="кв1_2" localSheetId="3">#REF!</definedName>
    <definedName name="кв1_2" localSheetId="2">#REF!</definedName>
    <definedName name="кв1_2">#REF!</definedName>
    <definedName name="кв2_1" localSheetId="3">#REF!</definedName>
    <definedName name="кв2_1" localSheetId="2">#REF!</definedName>
    <definedName name="кв2_1">#REF!</definedName>
    <definedName name="кв2_2" localSheetId="3">#REF!</definedName>
    <definedName name="кв2_2" localSheetId="2">#REF!</definedName>
    <definedName name="кв2_2">#REF!</definedName>
    <definedName name="кв3_1" localSheetId="3">#REF!</definedName>
    <definedName name="кв3_1" localSheetId="2">#REF!</definedName>
    <definedName name="кв3_1">#REF!</definedName>
    <definedName name="кв3_2" localSheetId="3">#REF!</definedName>
    <definedName name="кв3_2" localSheetId="2">#REF!</definedName>
    <definedName name="кв3_2">#REF!</definedName>
    <definedName name="кв4_1" localSheetId="3">#REF!</definedName>
    <definedName name="кв4_1" localSheetId="2">#REF!</definedName>
    <definedName name="кв4_1">#REF!</definedName>
    <definedName name="кв4_2" localSheetId="3">#REF!</definedName>
    <definedName name="кв4_2" localSheetId="2">#REF!</definedName>
    <definedName name="кв4_2">#REF!</definedName>
    <definedName name="кост" localSheetId="3">#REF!</definedName>
    <definedName name="кост" localSheetId="2">#REF!</definedName>
    <definedName name="кост">#REF!</definedName>
    <definedName name="кредит" localSheetId="3">#REF!</definedName>
    <definedName name="кредит" localSheetId="2">#REF!</definedName>
    <definedName name="кредит">#REF!</definedName>
    <definedName name="ллл" localSheetId="3">#REF!</definedName>
    <definedName name="ллл" localSheetId="2">#REF!</definedName>
    <definedName name="ллл">#REF!</definedName>
    <definedName name="М1" localSheetId="3">[17]ПРОГНОЗ_1!#REF!</definedName>
    <definedName name="М1" localSheetId="2">[17]ПРОГНОЗ_1!#REF!</definedName>
    <definedName name="М1">[17]ПРОГНОЗ_1!#REF!</definedName>
    <definedName name="Модель2" localSheetId="3">#REF!</definedName>
    <definedName name="Модель2" localSheetId="2">#REF!</definedName>
    <definedName name="Модель2">#REF!</definedName>
    <definedName name="Мониторинг1" localSheetId="3">'[18]Гр5(о)'!#REF!</definedName>
    <definedName name="Мониторинг1" localSheetId="2">'[18]Гр5(о)'!#REF!</definedName>
    <definedName name="Мониторинг1">'[18]Гр5(о)'!#REF!</definedName>
    <definedName name="ннн" localSheetId="3">#REF!</definedName>
    <definedName name="ннн" localSheetId="2">#REF!</definedName>
    <definedName name="ннн">#REF!</definedName>
    <definedName name="новые_ОФ_2003">[12]рабочий!$F$305:$W$327</definedName>
    <definedName name="новые_ОФ_2004">[12]рабочий!$F$335:$W$357</definedName>
    <definedName name="новые_ОФ_а_всего">[12]рабочий!$F$767:$V$789</definedName>
    <definedName name="новые_ОФ_всего">[12]рабочий!$F$1331:$V$1353</definedName>
    <definedName name="новые_ОФ_п_всего">[12]рабочий!$F$1293:$V$1315</definedName>
    <definedName name="нр" localSheetId="3">#REF!</definedName>
    <definedName name="нр" localSheetId="2">#REF!</definedName>
    <definedName name="нр">#REF!</definedName>
    <definedName name="_xlnm.Print_Area" localSheetId="0">'2024 год_'!$B$1:$AH$101</definedName>
    <definedName name="Оглавление">[19]Содержание!$A$5:$IV$5</definedName>
    <definedName name="окраска_05">[12]окраска!$C$7:$Z$30</definedName>
    <definedName name="окраска_06">[12]окраска!$C$35:$Z$58</definedName>
    <definedName name="окраска_07">[12]окраска!$C$63:$Z$86</definedName>
    <definedName name="окраска_08">[12]окраска!$C$91:$Z$114</definedName>
    <definedName name="окраска_09">[12]окраска!$C$119:$Z$142</definedName>
    <definedName name="окраска_10">[12]окраска!$C$147:$Z$170</definedName>
    <definedName name="окраска_11">[12]окраска!$C$175:$Z$198</definedName>
    <definedName name="окраска_12">[12]окраска!$C$203:$Z$226</definedName>
    <definedName name="окраска_13">[12]окраска!$C$231:$Z$254</definedName>
    <definedName name="окраска_14">[12]окраска!$C$259:$Z$282</definedName>
    <definedName name="окраска_15">[12]окраска!$C$287:$Z$310</definedName>
    <definedName name="ооо" localSheetId="3">#REF!</definedName>
    <definedName name="ооо" localSheetId="2">#REF!</definedName>
    <definedName name="ооо">#REF!</definedName>
    <definedName name="ОФ_а_с_пц">[12]рабочий!$CI$121:$CY$143</definedName>
    <definedName name="оф_н_а_2003_пц" localSheetId="3">'[12]Текущие цены'!#REF!</definedName>
    <definedName name="оф_н_а_2003_пц" localSheetId="2">'[12]Текущие цены'!#REF!</definedName>
    <definedName name="оф_н_а_2003_пц">'[12]Текущие цены'!#REF!</definedName>
    <definedName name="оф_н_а_2004" localSheetId="3">'[12]Текущие цены'!#REF!</definedName>
    <definedName name="оф_н_а_2004" localSheetId="2">'[12]Текущие цены'!#REF!</definedName>
    <definedName name="оф_н_а_2004">'[12]Текущие цены'!#REF!</definedName>
    <definedName name="пар">[20]KARTA!$A$1:$AJ$1211</definedName>
    <definedName name="ПОКАЗАТЕЛИ_ДОЛГОСР.ПРОГНОЗА" localSheetId="3">#REF!</definedName>
    <definedName name="ПОКАЗАТЕЛИ_ДОЛГОСР.ПРОГНОЗА" localSheetId="2">#REF!</definedName>
    <definedName name="ПОКАЗАТЕЛИ_ДОЛГОСР.ПРОГНОЗА">#REF!</definedName>
    <definedName name="покупок">[21]Содержание!$A$5:$IV$5</definedName>
    <definedName name="ПОТР._РЫНОКДП" localSheetId="3">'[1]1999-veca'!#REF!</definedName>
    <definedName name="ПОТР._РЫНОКДП" localSheetId="2">'[1]1999-veca'!#REF!</definedName>
    <definedName name="ПОТР._РЫНОКДП">'[1]1999-veca'!#REF!</definedName>
    <definedName name="Потреб_вып_всего" localSheetId="3">'[12]Текущие цены'!#REF!</definedName>
    <definedName name="Потреб_вып_всего" localSheetId="2">'[12]Текущие цены'!#REF!</definedName>
    <definedName name="Потреб_вып_всего">'[12]Текущие цены'!#REF!</definedName>
    <definedName name="Потреб_вып_оф_н_цпг" localSheetId="3">'[12]Текущие цены'!#REF!</definedName>
    <definedName name="Потреб_вып_оф_н_цпг" localSheetId="2">'[12]Текущие цены'!#REF!</definedName>
    <definedName name="Потреб_вып_оф_н_цпг">'[12]Текущие цены'!#REF!</definedName>
    <definedName name="ппп" localSheetId="3">#REF!</definedName>
    <definedName name="ппп" localSheetId="2">#REF!</definedName>
    <definedName name="ппп">#REF!</definedName>
    <definedName name="пппп" localSheetId="3">'[22]2002(v1)'!#REF!</definedName>
    <definedName name="пппп" localSheetId="2">'[22]2002(v1)'!#REF!</definedName>
    <definedName name="пппп">'[22]2002(v1)'!#REF!</definedName>
    <definedName name="пр" localSheetId="3">#REF!</definedName>
    <definedName name="пр" localSheetId="2">#REF!</definedName>
    <definedName name="пр">#REF!</definedName>
    <definedName name="про" localSheetId="3">#REF!</definedName>
    <definedName name="про" localSheetId="2">#REF!</definedName>
    <definedName name="про">#REF!</definedName>
    <definedName name="про1" localSheetId="3">#REF!</definedName>
    <definedName name="про1" localSheetId="2">#REF!</definedName>
    <definedName name="про1">#REF!</definedName>
    <definedName name="про2" localSheetId="3">#REF!</definedName>
    <definedName name="про2" localSheetId="2">#REF!</definedName>
    <definedName name="про2">#REF!</definedName>
    <definedName name="про3" localSheetId="3">#REF!</definedName>
    <definedName name="про3" localSheetId="2">#REF!</definedName>
    <definedName name="про3">#REF!</definedName>
    <definedName name="про4" localSheetId="3">#REF!</definedName>
    <definedName name="про4" localSheetId="2">#REF!</definedName>
    <definedName name="про4">#REF!</definedName>
    <definedName name="про5" localSheetId="3">#REF!</definedName>
    <definedName name="про5" localSheetId="2">#REF!</definedName>
    <definedName name="про5">#REF!</definedName>
    <definedName name="про6" localSheetId="3">#REF!</definedName>
    <definedName name="про6" localSheetId="2">#REF!</definedName>
    <definedName name="про6">#REF!</definedName>
    <definedName name="про7" localSheetId="3">#REF!</definedName>
    <definedName name="про7" localSheetId="2">#REF!</definedName>
    <definedName name="про7">#REF!</definedName>
    <definedName name="Прогноз_Вып_пц">[12]рабочий!$Y$240:$AP$262</definedName>
    <definedName name="Прогноз_вып_цпг" localSheetId="3">'[12]Текущие цены'!#REF!</definedName>
    <definedName name="Прогноз_вып_цпг" localSheetId="2">'[12]Текущие цены'!#REF!</definedName>
    <definedName name="Прогноз_вып_цпг">'[12]Текущие цены'!#REF!</definedName>
    <definedName name="Прогноз97" localSheetId="3">[23]ПРОГНОЗ_1!#REF!</definedName>
    <definedName name="Прогноз97" localSheetId="2">[23]ПРОГНОЗ_1!#REF!</definedName>
    <definedName name="Прогноз97">[23]ПРОГНОЗ_1!#REF!</definedName>
    <definedName name="ррр" localSheetId="3">#REF!</definedName>
    <definedName name="ррр" localSheetId="2">#REF!</definedName>
    <definedName name="ррр">#REF!</definedName>
    <definedName name="СПИСОК_СТОЛБЦОВ">[24]База_А!$H$1:$N$1</definedName>
    <definedName name="СПИСОК_СТОЛБЦОВ_2">#REF!</definedName>
    <definedName name="ттт" localSheetId="3">#REF!</definedName>
    <definedName name="ттт" localSheetId="2">#REF!</definedName>
    <definedName name="ттт">#REF!</definedName>
    <definedName name="у" localSheetId="3">#REF!</definedName>
    <definedName name="у" localSheetId="2">#REF!</definedName>
    <definedName name="у">#REF!</definedName>
    <definedName name="фо_а_н_пц">[12]рабочий!$AR$240:$BI$263</definedName>
    <definedName name="фо_а_с_пц">[12]рабочий!$AS$202:$BI$224</definedName>
    <definedName name="фо_н_03">[12]рабочий!$X$305:$X$327</definedName>
    <definedName name="фо_н_04">[12]рабочий!$X$335:$X$357</definedName>
    <definedName name="форма_56" localSheetId="3">#REF!</definedName>
    <definedName name="форма_56" localSheetId="2">#REF!</definedName>
    <definedName name="форма_56">#REF!</definedName>
    <definedName name="форма1_110_3">[25]Форма1!$D$5</definedName>
    <definedName name="форма1_120_3">[25]Форма1!$D$9</definedName>
    <definedName name="форма1_120_4">[26]Форма1!$D$9</definedName>
    <definedName name="форма1_125_2">[25]Форма1!$D$13</definedName>
    <definedName name="форма1_130_3">[25]Форма1!$D$12</definedName>
    <definedName name="форма1_135_3">[25]Форма1!$D$13</definedName>
    <definedName name="форма1_135_9">[26]Форма1!$D$13</definedName>
    <definedName name="форма1_140_3">[25]Форма1!$D$16</definedName>
    <definedName name="форма1_150_3">[25]Форма1!$D$22</definedName>
    <definedName name="форма1_210_3">[25]Форма1!$D$26</definedName>
    <definedName name="форма1_230_3">[25]Форма1!$D$35</definedName>
    <definedName name="форма1_240_3">[25]Форма1!$D$41</definedName>
    <definedName name="форма1_250_3">[25]Форма1!$D$48</definedName>
    <definedName name="форма1_260_3">[25]Форма1!$D$52</definedName>
    <definedName name="форма1_270_3">[25]Форма1!$D$57</definedName>
    <definedName name="форма1_450_3">[25]Форма1!$D$70</definedName>
    <definedName name="форма1_510_3">[25]Форма1!$D$77</definedName>
    <definedName name="форма1_610_3">[25]Форма1!$D$83</definedName>
    <definedName name="форма1_620_3">[25]Форма1!$D$86</definedName>
    <definedName name="форма1_650_3">[25]Форма1!$D$97</definedName>
    <definedName name="форма1_660_3">[25]Форма1!$D$98</definedName>
    <definedName name="форма3_150_3">[25]Форма3!$D$57</definedName>
    <definedName name="форма7_333_1">[25]Форма1!$D$48</definedName>
    <definedName name="форма7_333_3">[25]Форма1!$D$52</definedName>
    <definedName name="фф" localSheetId="3">'[27]Гр5(о)'!#REF!</definedName>
    <definedName name="фф" localSheetId="2">'[27]Гр5(о)'!#REF!</definedName>
    <definedName name="фф">'[27]Гр5(о)'!#REF!</definedName>
    <definedName name="ффф" localSheetId="3">#REF!</definedName>
    <definedName name="ффф" localSheetId="2">#REF!</definedName>
    <definedName name="ффф">#REF!</definedName>
    <definedName name="хххх" localSheetId="3" hidden="1">P5_T1_Protect,P6_T1_Protect,P7_T1_Protect,P8_T1_Protect,P9_T1_Protect,P10_T1_Protect,P11_T1_Protect,P12_T1_Protect,P13_T1_Protect,P14_T1_Protect</definedName>
    <definedName name="хххх" localSheetId="2" hidden="1">P5_T1_Protect,P6_T1_Protect,P7_T1_Protect,P8_T1_Protect,P9_T1_Protect,P10_T1_Protect,P11_T1_Protect,P12_T1_Protect,P13_T1_Protect,P14_T1_Protect</definedName>
    <definedName name="хххх" hidden="1">P5_T1_Protect,P6_T1_Protect,P7_T1_Protect,P8_T1_Protect,P9_T1_Protect,P10_T1_Protect,P11_T1_Protect,P12_T1_Protect,P13_T1_Protect,P14_T1_Protect</definedName>
    <definedName name="ш" localSheetId="3">#REF!</definedName>
    <definedName name="ш" localSheetId="2">#REF!</definedName>
    <definedName name="ш">#REF!</definedName>
    <definedName name="ы" localSheetId="3">#REF!</definedName>
    <definedName name="ы" localSheetId="2">#REF!</definedName>
    <definedName name="ы">#REF!</definedName>
    <definedName name="ььь" localSheetId="3">#REF!</definedName>
    <definedName name="ььь" localSheetId="2">#REF!</definedName>
    <definedName name="ььь">#REF!</definedName>
    <definedName name="э" localSheetId="3">#REF!</definedName>
    <definedName name="э" localSheetId="2">#REF!</definedName>
    <definedName name="э">#REF!</definedName>
    <definedName name="юююю" localSheetId="3">#REF!</definedName>
    <definedName name="юююю" localSheetId="2">#REF!</definedName>
    <definedName name="юююю">#REF!</definedName>
  </definedNames>
  <calcPr calcId="162913"/>
</workbook>
</file>

<file path=xl/calcChain.xml><?xml version="1.0" encoding="utf-8"?>
<calcChain xmlns="http://schemas.openxmlformats.org/spreadsheetml/2006/main">
  <c r="AF19" i="4" l="1"/>
  <c r="AC19" i="4"/>
  <c r="AH85" i="4" l="1"/>
  <c r="AH18" i="4"/>
  <c r="AH17" i="4"/>
  <c r="A11" i="23"/>
  <c r="A9" i="19"/>
  <c r="L9" i="19"/>
  <c r="I9" i="19" s="1"/>
  <c r="H9" i="19" s="1"/>
  <c r="O9" i="19"/>
  <c r="M9" i="19"/>
  <c r="P9" i="19"/>
  <c r="J9" i="19"/>
  <c r="G11" i="23"/>
  <c r="A12" i="23"/>
  <c r="A11" i="19"/>
  <c r="L11" i="19"/>
  <c r="O11" i="19"/>
  <c r="I11" i="19"/>
  <c r="H11" i="19" s="1"/>
  <c r="M11" i="19"/>
  <c r="P11" i="19"/>
  <c r="J11" i="19"/>
  <c r="G12" i="23"/>
  <c r="S12" i="23" s="1"/>
  <c r="A13" i="23"/>
  <c r="A13" i="19"/>
  <c r="L13" i="19"/>
  <c r="O13" i="19"/>
  <c r="I13" i="19"/>
  <c r="M13" i="19"/>
  <c r="P13" i="19"/>
  <c r="J13" i="19" s="1"/>
  <c r="H13" i="19" s="1"/>
  <c r="G13" i="23"/>
  <c r="A14" i="23"/>
  <c r="A15" i="19"/>
  <c r="L15" i="19"/>
  <c r="I15" i="19" s="1"/>
  <c r="H15" i="19" s="1"/>
  <c r="O15" i="19"/>
  <c r="M15" i="19"/>
  <c r="P15" i="19"/>
  <c r="J15" i="19" s="1"/>
  <c r="G14" i="23"/>
  <c r="A15" i="23"/>
  <c r="A17" i="19"/>
  <c r="L17" i="19"/>
  <c r="O17" i="19"/>
  <c r="N17" i="19" s="1"/>
  <c r="M17" i="19"/>
  <c r="J17" i="19" s="1"/>
  <c r="P17" i="19"/>
  <c r="G15" i="23"/>
  <c r="A16" i="23"/>
  <c r="A19" i="19"/>
  <c r="L19" i="19"/>
  <c r="O19" i="19"/>
  <c r="I19" i="19" s="1"/>
  <c r="M19" i="19"/>
  <c r="J19" i="19" s="1"/>
  <c r="P19" i="19"/>
  <c r="G16" i="23"/>
  <c r="A17" i="23"/>
  <c r="A21" i="19"/>
  <c r="L21" i="19"/>
  <c r="I21" i="19" s="1"/>
  <c r="H21" i="19" s="1"/>
  <c r="O21" i="19"/>
  <c r="M21" i="19"/>
  <c r="P21" i="19"/>
  <c r="J21" i="19"/>
  <c r="G17" i="23"/>
  <c r="A18" i="23"/>
  <c r="A23" i="19"/>
  <c r="L23" i="19"/>
  <c r="O23" i="19"/>
  <c r="I23" i="19"/>
  <c r="H23" i="19" s="1"/>
  <c r="M23" i="19"/>
  <c r="P23" i="19"/>
  <c r="J23" i="19"/>
  <c r="G18" i="23"/>
  <c r="S18" i="23" s="1"/>
  <c r="A19" i="23"/>
  <c r="A25" i="19"/>
  <c r="L25" i="19"/>
  <c r="O25" i="19"/>
  <c r="I25" i="19" s="1"/>
  <c r="M25" i="19"/>
  <c r="P25" i="19"/>
  <c r="J25" i="19" s="1"/>
  <c r="G19" i="23"/>
  <c r="A20" i="23"/>
  <c r="A27" i="19"/>
  <c r="L27" i="19"/>
  <c r="I27" i="19" s="1"/>
  <c r="H27" i="19" s="1"/>
  <c r="O27" i="19"/>
  <c r="M27" i="19"/>
  <c r="P27" i="19"/>
  <c r="J27" i="19"/>
  <c r="G20" i="23"/>
  <c r="A21" i="23"/>
  <c r="A29" i="19"/>
  <c r="L29" i="19"/>
  <c r="O29" i="19"/>
  <c r="N29" i="19" s="1"/>
  <c r="M29" i="19"/>
  <c r="J29" i="19" s="1"/>
  <c r="P29" i="19"/>
  <c r="G21" i="23"/>
  <c r="A22" i="23"/>
  <c r="A31" i="19"/>
  <c r="L31" i="19"/>
  <c r="O31" i="19"/>
  <c r="I31" i="19" s="1"/>
  <c r="H31" i="19" s="1"/>
  <c r="M31" i="19"/>
  <c r="J31" i="19" s="1"/>
  <c r="P31" i="19"/>
  <c r="G22" i="23"/>
  <c r="A23" i="23"/>
  <c r="A33" i="19"/>
  <c r="L33" i="19"/>
  <c r="I33" i="19" s="1"/>
  <c r="H33" i="19" s="1"/>
  <c r="O33" i="19"/>
  <c r="M33" i="19"/>
  <c r="P33" i="19"/>
  <c r="J33" i="19"/>
  <c r="G23" i="23"/>
  <c r="A24" i="23"/>
  <c r="A35" i="19"/>
  <c r="L35" i="19"/>
  <c r="O35" i="19"/>
  <c r="I35" i="19"/>
  <c r="H35" i="19" s="1"/>
  <c r="M35" i="19"/>
  <c r="J35" i="19" s="1"/>
  <c r="P35" i="19"/>
  <c r="G24" i="23"/>
  <c r="S24" i="23" s="1"/>
  <c r="A25" i="23"/>
  <c r="A37" i="19"/>
  <c r="L37" i="19"/>
  <c r="O37" i="19"/>
  <c r="I37" i="19"/>
  <c r="M37" i="19"/>
  <c r="P37" i="19"/>
  <c r="J37" i="19" s="1"/>
  <c r="G25" i="23"/>
  <c r="A26" i="23"/>
  <c r="A39" i="19"/>
  <c r="L39" i="19"/>
  <c r="I39" i="19" s="1"/>
  <c r="H39" i="19" s="1"/>
  <c r="O39" i="19"/>
  <c r="M39" i="19"/>
  <c r="P39" i="19"/>
  <c r="J39" i="19" s="1"/>
  <c r="G26" i="23"/>
  <c r="A27" i="23"/>
  <c r="A41" i="19"/>
  <c r="L41" i="19"/>
  <c r="O41" i="19"/>
  <c r="N41" i="19" s="1"/>
  <c r="M41" i="19"/>
  <c r="J41" i="19" s="1"/>
  <c r="P41" i="19"/>
  <c r="G27" i="23"/>
  <c r="A28" i="23"/>
  <c r="A43" i="19"/>
  <c r="L43" i="19"/>
  <c r="O43" i="19"/>
  <c r="I43" i="19" s="1"/>
  <c r="M43" i="19"/>
  <c r="J43" i="19" s="1"/>
  <c r="P43" i="19"/>
  <c r="G28" i="23"/>
  <c r="A29" i="23"/>
  <c r="A45" i="19"/>
  <c r="L45" i="19"/>
  <c r="I45" i="19" s="1"/>
  <c r="H45" i="19" s="1"/>
  <c r="O45" i="19"/>
  <c r="M45" i="19"/>
  <c r="P45" i="19"/>
  <c r="J45" i="19"/>
  <c r="G29" i="23"/>
  <c r="A30" i="23"/>
  <c r="A47" i="19"/>
  <c r="L47" i="19"/>
  <c r="O47" i="19"/>
  <c r="I47" i="19"/>
  <c r="M47" i="19"/>
  <c r="J47" i="19" s="1"/>
  <c r="P47" i="19"/>
  <c r="G30" i="23"/>
  <c r="S30" i="23" s="1"/>
  <c r="A31" i="23"/>
  <c r="A49" i="19"/>
  <c r="L49" i="19"/>
  <c r="O49" i="19"/>
  <c r="I49" i="19"/>
  <c r="M49" i="19"/>
  <c r="P49" i="19"/>
  <c r="J49" i="19" s="1"/>
  <c r="G31" i="23"/>
  <c r="A32" i="23"/>
  <c r="A51" i="19"/>
  <c r="L51" i="19"/>
  <c r="I51" i="19" s="1"/>
  <c r="H51" i="19" s="1"/>
  <c r="O51" i="19"/>
  <c r="M51" i="19"/>
  <c r="J51" i="19" s="1"/>
  <c r="P51" i="19"/>
  <c r="G32" i="23"/>
  <c r="A33" i="23"/>
  <c r="A53" i="19"/>
  <c r="L53" i="19"/>
  <c r="O53" i="19"/>
  <c r="N53" i="19" s="1"/>
  <c r="M53" i="19"/>
  <c r="P53" i="19"/>
  <c r="J53" i="19" s="1"/>
  <c r="G33" i="23"/>
  <c r="A34" i="23"/>
  <c r="A55" i="19"/>
  <c r="L55" i="19"/>
  <c r="I55" i="19" s="1"/>
  <c r="O55" i="19"/>
  <c r="M55" i="19"/>
  <c r="J55" i="19" s="1"/>
  <c r="P55" i="19"/>
  <c r="G34" i="23"/>
  <c r="A35" i="23"/>
  <c r="A57" i="19"/>
  <c r="L57" i="19"/>
  <c r="I57" i="19" s="1"/>
  <c r="H57" i="19" s="1"/>
  <c r="O57" i="19"/>
  <c r="M57" i="19"/>
  <c r="P57" i="19"/>
  <c r="J57" i="19"/>
  <c r="G35" i="23"/>
  <c r="A36" i="23"/>
  <c r="A59" i="19"/>
  <c r="L59" i="19"/>
  <c r="O59" i="19"/>
  <c r="I59" i="19"/>
  <c r="M59" i="19"/>
  <c r="P59" i="19"/>
  <c r="J59" i="19" s="1"/>
  <c r="G36" i="23"/>
  <c r="S36" i="23" s="1"/>
  <c r="A37" i="23"/>
  <c r="A61" i="19"/>
  <c r="L61" i="19"/>
  <c r="O61" i="19"/>
  <c r="I61" i="19"/>
  <c r="M61" i="19"/>
  <c r="P61" i="19"/>
  <c r="J61" i="19" s="1"/>
  <c r="G37" i="23"/>
  <c r="A38" i="23"/>
  <c r="A63" i="19"/>
  <c r="L63" i="19"/>
  <c r="I63" i="19" s="1"/>
  <c r="H63" i="19" s="1"/>
  <c r="O63" i="19"/>
  <c r="M63" i="19"/>
  <c r="J63" i="19" s="1"/>
  <c r="P63" i="19"/>
  <c r="G38" i="23"/>
  <c r="A39" i="23"/>
  <c r="A65" i="19"/>
  <c r="L65" i="19"/>
  <c r="O65" i="19"/>
  <c r="N65" i="19" s="1"/>
  <c r="M65" i="19"/>
  <c r="P65" i="19"/>
  <c r="J65" i="19"/>
  <c r="G39" i="23"/>
  <c r="S39" i="23" s="1"/>
  <c r="A40" i="23"/>
  <c r="A67" i="19"/>
  <c r="L67" i="19"/>
  <c r="O67" i="19"/>
  <c r="I67" i="19"/>
  <c r="M67" i="19"/>
  <c r="J67" i="19" s="1"/>
  <c r="P67" i="19"/>
  <c r="G40" i="23"/>
  <c r="A41" i="23"/>
  <c r="A69" i="19"/>
  <c r="L69" i="19"/>
  <c r="I69" i="19" s="1"/>
  <c r="H69" i="19" s="1"/>
  <c r="O69" i="19"/>
  <c r="M69" i="19"/>
  <c r="P69" i="19"/>
  <c r="J69" i="19"/>
  <c r="G41" i="23"/>
  <c r="A42" i="23"/>
  <c r="A71" i="19"/>
  <c r="L71" i="19"/>
  <c r="O71" i="19"/>
  <c r="I71" i="19" s="1"/>
  <c r="H71" i="19" s="1"/>
  <c r="M71" i="19"/>
  <c r="P71" i="19"/>
  <c r="J71" i="19"/>
  <c r="G42" i="23"/>
  <c r="S42" i="23" s="1"/>
  <c r="A43" i="23"/>
  <c r="A73" i="19"/>
  <c r="L73" i="19"/>
  <c r="I73" i="19" s="1"/>
  <c r="H73" i="19" s="1"/>
  <c r="O73" i="19"/>
  <c r="M73" i="19"/>
  <c r="J73" i="19" s="1"/>
  <c r="P73" i="19"/>
  <c r="G43" i="23"/>
  <c r="A44" i="23"/>
  <c r="A75" i="19"/>
  <c r="L75" i="19"/>
  <c r="I75" i="19" s="1"/>
  <c r="O75" i="19"/>
  <c r="M75" i="19"/>
  <c r="J75" i="19" s="1"/>
  <c r="P75" i="19"/>
  <c r="G44" i="23"/>
  <c r="A45" i="23"/>
  <c r="A77" i="19"/>
  <c r="L77" i="19"/>
  <c r="O77" i="19"/>
  <c r="I77" i="19" s="1"/>
  <c r="M77" i="19"/>
  <c r="J77" i="19" s="1"/>
  <c r="P77" i="19"/>
  <c r="G45" i="23"/>
  <c r="S45" i="23" s="1"/>
  <c r="A46" i="23"/>
  <c r="A79" i="19"/>
  <c r="L79" i="19"/>
  <c r="O79" i="19"/>
  <c r="I79" i="19"/>
  <c r="M79" i="19"/>
  <c r="J79" i="19" s="1"/>
  <c r="P79" i="19"/>
  <c r="G46" i="23"/>
  <c r="S46" i="23" s="1"/>
  <c r="A47" i="23"/>
  <c r="A81" i="19"/>
  <c r="L81" i="19"/>
  <c r="I81" i="19" s="1"/>
  <c r="H81" i="19" s="1"/>
  <c r="O81" i="19"/>
  <c r="M81" i="19"/>
  <c r="P81" i="19"/>
  <c r="J81" i="19"/>
  <c r="G47" i="23"/>
  <c r="S47" i="23" s="1"/>
  <c r="A48" i="23"/>
  <c r="A83" i="19"/>
  <c r="L83" i="19"/>
  <c r="O83" i="19"/>
  <c r="I83" i="19"/>
  <c r="H83" i="19" s="1"/>
  <c r="M83" i="19"/>
  <c r="P83" i="19"/>
  <c r="J83" i="19"/>
  <c r="G48" i="23"/>
  <c r="A49" i="23"/>
  <c r="A85" i="19"/>
  <c r="L85" i="19"/>
  <c r="O85" i="19"/>
  <c r="I85" i="19"/>
  <c r="H85" i="19" s="1"/>
  <c r="M85" i="19"/>
  <c r="P85" i="19"/>
  <c r="J85" i="19" s="1"/>
  <c r="G49" i="23"/>
  <c r="A50" i="23"/>
  <c r="A87" i="19"/>
  <c r="L87" i="19"/>
  <c r="I87" i="19" s="1"/>
  <c r="O87" i="19"/>
  <c r="M87" i="19"/>
  <c r="J87" i="19" s="1"/>
  <c r="P87" i="19"/>
  <c r="G50" i="23"/>
  <c r="A51" i="23"/>
  <c r="A89" i="19"/>
  <c r="L89" i="19"/>
  <c r="O89" i="19"/>
  <c r="N89" i="19" s="1"/>
  <c r="M89" i="19"/>
  <c r="P89" i="19"/>
  <c r="J89" i="19"/>
  <c r="G51" i="23"/>
  <c r="S51" i="23" s="1"/>
  <c r="A52" i="23"/>
  <c r="A91" i="19"/>
  <c r="L91" i="19"/>
  <c r="O91" i="19"/>
  <c r="I91" i="19"/>
  <c r="M91" i="19"/>
  <c r="J91" i="19" s="1"/>
  <c r="P91" i="19"/>
  <c r="G52" i="23"/>
  <c r="S52" i="23" s="1"/>
  <c r="A53" i="23"/>
  <c r="A93" i="19"/>
  <c r="L93" i="19"/>
  <c r="I93" i="19" s="1"/>
  <c r="H93" i="19" s="1"/>
  <c r="O93" i="19"/>
  <c r="M93" i="19"/>
  <c r="P93" i="19"/>
  <c r="J93" i="19"/>
  <c r="G53" i="23"/>
  <c r="S53" i="23" s="1"/>
  <c r="A54" i="23"/>
  <c r="A95" i="19"/>
  <c r="L95" i="19"/>
  <c r="O95" i="19"/>
  <c r="I95" i="19" s="1"/>
  <c r="M95" i="19"/>
  <c r="J95" i="19" s="1"/>
  <c r="P95" i="19"/>
  <c r="G54" i="23"/>
  <c r="S54" i="23" s="1"/>
  <c r="A55" i="23"/>
  <c r="A97" i="19"/>
  <c r="L97" i="19"/>
  <c r="O97" i="19"/>
  <c r="I97" i="19"/>
  <c r="H97" i="19" s="1"/>
  <c r="M97" i="19"/>
  <c r="P97" i="19"/>
  <c r="J97" i="19"/>
  <c r="G55" i="23"/>
  <c r="A56" i="23"/>
  <c r="A99" i="19"/>
  <c r="L99" i="19"/>
  <c r="I99" i="19" s="1"/>
  <c r="H99" i="19" s="1"/>
  <c r="O99" i="19"/>
  <c r="M99" i="19"/>
  <c r="J99" i="19" s="1"/>
  <c r="P99" i="19"/>
  <c r="G56" i="23"/>
  <c r="L7" i="19"/>
  <c r="O7" i="19"/>
  <c r="I7" i="19"/>
  <c r="M7" i="19"/>
  <c r="J7" i="19" s="1"/>
  <c r="J3" i="19" s="1"/>
  <c r="J4" i="19" s="1"/>
  <c r="P7" i="19"/>
  <c r="G10" i="23"/>
  <c r="G6" i="23"/>
  <c r="B5" i="19"/>
  <c r="C5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X145" i="23"/>
  <c r="Y145" i="23"/>
  <c r="X144" i="23"/>
  <c r="Y144" i="23"/>
  <c r="X143" i="23"/>
  <c r="Y143" i="23"/>
  <c r="X142" i="23"/>
  <c r="Y142" i="23"/>
  <c r="X141" i="23"/>
  <c r="Y141" i="23"/>
  <c r="X140" i="23"/>
  <c r="Y140" i="23"/>
  <c r="X139" i="23"/>
  <c r="Y139" i="23"/>
  <c r="X138" i="23"/>
  <c r="Y138" i="23"/>
  <c r="X137" i="23"/>
  <c r="Y137" i="23"/>
  <c r="X136" i="23"/>
  <c r="Y136" i="23"/>
  <c r="X135" i="23"/>
  <c r="Y135" i="23"/>
  <c r="X134" i="23"/>
  <c r="Y134" i="23"/>
  <c r="X133" i="23"/>
  <c r="Y133" i="23"/>
  <c r="X132" i="23"/>
  <c r="Y132" i="23"/>
  <c r="X131" i="23"/>
  <c r="Y131" i="23"/>
  <c r="X130" i="23"/>
  <c r="Y130" i="23"/>
  <c r="X129" i="23"/>
  <c r="Y129" i="23"/>
  <c r="X128" i="23"/>
  <c r="Y128" i="23"/>
  <c r="X127" i="23"/>
  <c r="Y127" i="23"/>
  <c r="X126" i="23"/>
  <c r="Y126" i="23"/>
  <c r="X125" i="23"/>
  <c r="Y125" i="23"/>
  <c r="X124" i="23"/>
  <c r="Y124" i="23"/>
  <c r="X123" i="23"/>
  <c r="Y123" i="23"/>
  <c r="X122" i="23"/>
  <c r="Y122" i="23"/>
  <c r="X121" i="23"/>
  <c r="Y121" i="23"/>
  <c r="X120" i="23"/>
  <c r="Y120" i="23"/>
  <c r="X119" i="23"/>
  <c r="Y119" i="23"/>
  <c r="X118" i="23"/>
  <c r="Y118" i="23"/>
  <c r="X117" i="23"/>
  <c r="Y117" i="23"/>
  <c r="X116" i="23"/>
  <c r="Y116" i="23"/>
  <c r="X115" i="23"/>
  <c r="Y115" i="23"/>
  <c r="X114" i="23"/>
  <c r="Y114" i="23"/>
  <c r="X113" i="23"/>
  <c r="Y113" i="23"/>
  <c r="X112" i="23"/>
  <c r="Y112" i="23"/>
  <c r="X111" i="23"/>
  <c r="Y111" i="23"/>
  <c r="X110" i="23"/>
  <c r="Y110" i="23"/>
  <c r="X109" i="23"/>
  <c r="Y109" i="23"/>
  <c r="A72" i="23"/>
  <c r="A73" i="23"/>
  <c r="A74" i="23"/>
  <c r="A75" i="23"/>
  <c r="A76" i="23"/>
  <c r="A77" i="23"/>
  <c r="A78" i="23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A106" i="23"/>
  <c r="A107" i="23"/>
  <c r="A108" i="23"/>
  <c r="A109" i="23"/>
  <c r="X108" i="23"/>
  <c r="Y108" i="23"/>
  <c r="X107" i="23"/>
  <c r="Y107" i="23"/>
  <c r="X106" i="23"/>
  <c r="Y106" i="23"/>
  <c r="X105" i="23"/>
  <c r="Y105" i="23"/>
  <c r="X104" i="23"/>
  <c r="Y104" i="23"/>
  <c r="X103" i="23"/>
  <c r="Y103" i="23"/>
  <c r="X102" i="23"/>
  <c r="Y102" i="23"/>
  <c r="X101" i="23"/>
  <c r="Y101" i="23"/>
  <c r="X100" i="23"/>
  <c r="Y100" i="23"/>
  <c r="X99" i="23"/>
  <c r="Y99" i="23"/>
  <c r="X98" i="23"/>
  <c r="Y98" i="23"/>
  <c r="X97" i="23"/>
  <c r="Y97" i="23"/>
  <c r="X96" i="23"/>
  <c r="Y96" i="23"/>
  <c r="X95" i="23"/>
  <c r="Y95" i="23"/>
  <c r="X94" i="23"/>
  <c r="Y94" i="23"/>
  <c r="X93" i="23"/>
  <c r="Y93" i="23"/>
  <c r="X92" i="23"/>
  <c r="Y92" i="23"/>
  <c r="S92" i="23"/>
  <c r="N92" i="23"/>
  <c r="M92" i="23"/>
  <c r="D92" i="23"/>
  <c r="X91" i="23"/>
  <c r="Y91" i="23"/>
  <c r="X90" i="23"/>
  <c r="Y90" i="23"/>
  <c r="X89" i="23"/>
  <c r="Y89" i="23"/>
  <c r="X88" i="23"/>
  <c r="Y88" i="23"/>
  <c r="X87" i="23"/>
  <c r="Y87" i="23"/>
  <c r="X86" i="23"/>
  <c r="Y86" i="23"/>
  <c r="X85" i="23"/>
  <c r="Y85" i="23"/>
  <c r="X84" i="23"/>
  <c r="Y84" i="23"/>
  <c r="X83" i="23"/>
  <c r="Y83" i="23"/>
  <c r="X82" i="23"/>
  <c r="Y82" i="23"/>
  <c r="X81" i="23"/>
  <c r="Y81" i="23"/>
  <c r="X80" i="23"/>
  <c r="Y80" i="23"/>
  <c r="X79" i="23"/>
  <c r="Y79" i="23"/>
  <c r="X78" i="23"/>
  <c r="Y78" i="23"/>
  <c r="X77" i="23"/>
  <c r="Y77" i="23"/>
  <c r="X76" i="23"/>
  <c r="Y76" i="23"/>
  <c r="X75" i="23"/>
  <c r="Y75" i="23"/>
  <c r="X74" i="23"/>
  <c r="Y74" i="23"/>
  <c r="X73" i="23"/>
  <c r="Y73" i="23"/>
  <c r="X72" i="23"/>
  <c r="Y72" i="23"/>
  <c r="S68" i="23"/>
  <c r="N68" i="23"/>
  <c r="P68" i="23"/>
  <c r="R68" i="23"/>
  <c r="M68" i="23"/>
  <c r="O68" i="23"/>
  <c r="Q68" i="23"/>
  <c r="F68" i="23"/>
  <c r="E68" i="23"/>
  <c r="D68" i="23"/>
  <c r="C68" i="23"/>
  <c r="B68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S67" i="23"/>
  <c r="N67" i="23"/>
  <c r="A101" i="19"/>
  <c r="A103" i="19"/>
  <c r="A105" i="19"/>
  <c r="A107" i="19"/>
  <c r="U7" i="19"/>
  <c r="R7" i="19" s="1"/>
  <c r="X7" i="19"/>
  <c r="V7" i="19"/>
  <c r="S7" i="19" s="1"/>
  <c r="S3" i="19" s="1"/>
  <c r="Y7" i="19"/>
  <c r="U9" i="19"/>
  <c r="R9" i="19" s="1"/>
  <c r="Q9" i="19" s="1"/>
  <c r="X9" i="19"/>
  <c r="V9" i="19"/>
  <c r="Y9" i="19"/>
  <c r="S9" i="19"/>
  <c r="U11" i="19"/>
  <c r="R11" i="19" s="1"/>
  <c r="X11" i="19"/>
  <c r="V11" i="19"/>
  <c r="Y11" i="19"/>
  <c r="W11" i="19" s="1"/>
  <c r="U13" i="19"/>
  <c r="R13" i="19" s="1"/>
  <c r="X13" i="19"/>
  <c r="V13" i="19"/>
  <c r="S13" i="19" s="1"/>
  <c r="Y13" i="19"/>
  <c r="U15" i="19"/>
  <c r="X15" i="19"/>
  <c r="R15" i="19"/>
  <c r="V15" i="19"/>
  <c r="S15" i="19" s="1"/>
  <c r="Y15" i="19"/>
  <c r="A109" i="19"/>
  <c r="A111" i="19"/>
  <c r="A113" i="19"/>
  <c r="A115" i="19"/>
  <c r="A117" i="19"/>
  <c r="A119" i="19"/>
  <c r="A121" i="19"/>
  <c r="L67" i="23"/>
  <c r="P67" i="23" s="1"/>
  <c r="R67" i="23" s="1"/>
  <c r="M67" i="23"/>
  <c r="O67" i="23"/>
  <c r="Q67" i="23"/>
  <c r="F67" i="23"/>
  <c r="E67" i="23"/>
  <c r="D67" i="23"/>
  <c r="C67" i="23"/>
  <c r="B67" i="23"/>
  <c r="S66" i="23"/>
  <c r="N66" i="23"/>
  <c r="L66" i="23"/>
  <c r="P66" i="23" s="1"/>
  <c r="R66" i="23" s="1"/>
  <c r="M66" i="23"/>
  <c r="O66" i="23"/>
  <c r="Q66" i="23"/>
  <c r="F66" i="23"/>
  <c r="E66" i="23"/>
  <c r="D66" i="23"/>
  <c r="C66" i="23"/>
  <c r="B66" i="23"/>
  <c r="S65" i="23"/>
  <c r="N65" i="23"/>
  <c r="L65" i="23"/>
  <c r="P65" i="23" s="1"/>
  <c r="R65" i="23" s="1"/>
  <c r="M65" i="23"/>
  <c r="O65" i="23"/>
  <c r="Q65" i="23"/>
  <c r="F65" i="23"/>
  <c r="E65" i="23"/>
  <c r="D65" i="23"/>
  <c r="C65" i="23"/>
  <c r="B65" i="23"/>
  <c r="S64" i="23"/>
  <c r="N64" i="23"/>
  <c r="L64" i="23"/>
  <c r="P64" i="23"/>
  <c r="R64" i="23" s="1"/>
  <c r="M64" i="23"/>
  <c r="O64" i="23"/>
  <c r="Q64" i="23"/>
  <c r="F64" i="23"/>
  <c r="E64" i="23"/>
  <c r="D64" i="23"/>
  <c r="C64" i="23"/>
  <c r="B64" i="23"/>
  <c r="S63" i="23"/>
  <c r="N63" i="23"/>
  <c r="L63" i="23"/>
  <c r="P63" i="23" s="1"/>
  <c r="R63" i="23" s="1"/>
  <c r="M63" i="23"/>
  <c r="O63" i="23"/>
  <c r="Q63" i="23"/>
  <c r="F63" i="23"/>
  <c r="E63" i="23"/>
  <c r="D63" i="23"/>
  <c r="C63" i="23"/>
  <c r="B63" i="23"/>
  <c r="S62" i="23"/>
  <c r="N62" i="23"/>
  <c r="L62" i="23"/>
  <c r="P62" i="23" s="1"/>
  <c r="R62" i="23" s="1"/>
  <c r="M62" i="23"/>
  <c r="O62" i="23"/>
  <c r="Q62" i="23"/>
  <c r="F62" i="23"/>
  <c r="E62" i="23"/>
  <c r="D62" i="23"/>
  <c r="C62" i="23"/>
  <c r="B62" i="23"/>
  <c r="S61" i="23"/>
  <c r="N61" i="23"/>
  <c r="L61" i="23"/>
  <c r="P61" i="23" s="1"/>
  <c r="R61" i="23" s="1"/>
  <c r="M61" i="23"/>
  <c r="O61" i="23"/>
  <c r="Q61" i="23"/>
  <c r="F61" i="23"/>
  <c r="E61" i="23"/>
  <c r="D61" i="23"/>
  <c r="C61" i="23"/>
  <c r="B61" i="23"/>
  <c r="S60" i="23"/>
  <c r="N60" i="23"/>
  <c r="L60" i="23"/>
  <c r="P60" i="23" s="1"/>
  <c r="R60" i="23" s="1"/>
  <c r="M60" i="23"/>
  <c r="O60" i="23"/>
  <c r="Q60" i="23"/>
  <c r="F60" i="23"/>
  <c r="E60" i="23"/>
  <c r="D60" i="23"/>
  <c r="C60" i="23"/>
  <c r="B60" i="23"/>
  <c r="S59" i="23"/>
  <c r="N59" i="23"/>
  <c r="L59" i="23"/>
  <c r="P59" i="23" s="1"/>
  <c r="R59" i="23" s="1"/>
  <c r="M59" i="23"/>
  <c r="O59" i="23"/>
  <c r="Q59" i="23"/>
  <c r="F59" i="23"/>
  <c r="E59" i="23"/>
  <c r="D59" i="23"/>
  <c r="C59" i="23"/>
  <c r="B59" i="23"/>
  <c r="S58" i="23"/>
  <c r="N58" i="23"/>
  <c r="L58" i="23"/>
  <c r="P58" i="23" s="1"/>
  <c r="R58" i="23" s="1"/>
  <c r="M58" i="23"/>
  <c r="O58" i="23"/>
  <c r="Q58" i="23"/>
  <c r="F58" i="23"/>
  <c r="E58" i="23"/>
  <c r="D58" i="23"/>
  <c r="C58" i="23"/>
  <c r="B58" i="23"/>
  <c r="S57" i="23"/>
  <c r="N57" i="23"/>
  <c r="L57" i="23"/>
  <c r="P57" i="23" s="1"/>
  <c r="R57" i="23" s="1"/>
  <c r="M57" i="23"/>
  <c r="O57" i="23"/>
  <c r="Q57" i="23"/>
  <c r="F57" i="23"/>
  <c r="E57" i="23"/>
  <c r="D57" i="23"/>
  <c r="C57" i="23"/>
  <c r="B57" i="23"/>
  <c r="AC99" i="19"/>
  <c r="I56" i="23"/>
  <c r="N56" i="23" s="1"/>
  <c r="U99" i="19"/>
  <c r="X99" i="19"/>
  <c r="R99" i="19"/>
  <c r="V99" i="19"/>
  <c r="Y99" i="19"/>
  <c r="S99" i="19" s="1"/>
  <c r="Q99" i="19" s="1"/>
  <c r="J56" i="23"/>
  <c r="AF99" i="4"/>
  <c r="AE99" i="19"/>
  <c r="L56" i="23"/>
  <c r="AB99" i="19"/>
  <c r="H56" i="23"/>
  <c r="M56" i="23" s="1"/>
  <c r="AC99" i="4"/>
  <c r="AD99" i="19"/>
  <c r="K56" i="23"/>
  <c r="S56" i="23"/>
  <c r="F56" i="23"/>
  <c r="F99" i="19"/>
  <c r="E56" i="23" s="1"/>
  <c r="E99" i="19"/>
  <c r="D56" i="23"/>
  <c r="D99" i="19"/>
  <c r="C56" i="23" s="1"/>
  <c r="B99" i="19"/>
  <c r="B56" i="23" s="1"/>
  <c r="AC97" i="19"/>
  <c r="I55" i="23"/>
  <c r="N55" i="23" s="1"/>
  <c r="U97" i="19"/>
  <c r="X97" i="19"/>
  <c r="R97" i="19"/>
  <c r="V97" i="19"/>
  <c r="Y97" i="19"/>
  <c r="S97" i="19"/>
  <c r="Q97" i="19" s="1"/>
  <c r="J55" i="23"/>
  <c r="AF97" i="4"/>
  <c r="AE97" i="19" s="1"/>
  <c r="L55" i="23"/>
  <c r="AB97" i="19"/>
  <c r="H55" i="23"/>
  <c r="M55" i="23" s="1"/>
  <c r="AD97" i="19"/>
  <c r="K55" i="23"/>
  <c r="S55" i="23"/>
  <c r="F55" i="23"/>
  <c r="F97" i="19"/>
  <c r="E55" i="20" s="1"/>
  <c r="E97" i="19"/>
  <c r="D55" i="23"/>
  <c r="D97" i="19"/>
  <c r="C55" i="23" s="1"/>
  <c r="B97" i="19"/>
  <c r="B55" i="23" s="1"/>
  <c r="AC95" i="19"/>
  <c r="I54" i="23"/>
  <c r="U95" i="19"/>
  <c r="X95" i="19"/>
  <c r="R95" i="19"/>
  <c r="V95" i="19"/>
  <c r="S95" i="19" s="1"/>
  <c r="Y95" i="19"/>
  <c r="J54" i="23"/>
  <c r="AF95" i="4"/>
  <c r="AE95" i="19" s="1"/>
  <c r="L54" i="23"/>
  <c r="AB95" i="19"/>
  <c r="H54" i="23"/>
  <c r="AD95" i="19"/>
  <c r="K54" i="23"/>
  <c r="F54" i="23"/>
  <c r="F95" i="19"/>
  <c r="E54" i="23" s="1"/>
  <c r="E95" i="19"/>
  <c r="D54" i="23" s="1"/>
  <c r="D95" i="19"/>
  <c r="C54" i="23" s="1"/>
  <c r="B93" i="19"/>
  <c r="B95" i="19" s="1"/>
  <c r="AC93" i="19"/>
  <c r="I53" i="23"/>
  <c r="N53" i="23" s="1"/>
  <c r="U93" i="19"/>
  <c r="R93" i="19" s="1"/>
  <c r="Q93" i="19" s="1"/>
  <c r="X93" i="19"/>
  <c r="V93" i="19"/>
  <c r="S93" i="19" s="1"/>
  <c r="Y93" i="19"/>
  <c r="J53" i="23"/>
  <c r="AF93" i="4"/>
  <c r="AE93" i="19"/>
  <c r="L53" i="23"/>
  <c r="AB93" i="19"/>
  <c r="H53" i="23"/>
  <c r="M53" i="23" s="1"/>
  <c r="AD93" i="19"/>
  <c r="K53" i="23"/>
  <c r="F53" i="23"/>
  <c r="F93" i="19"/>
  <c r="E53" i="23"/>
  <c r="E93" i="19"/>
  <c r="D53" i="23"/>
  <c r="D93" i="19"/>
  <c r="C53" i="23" s="1"/>
  <c r="B53" i="23"/>
  <c r="AC91" i="19"/>
  <c r="I52" i="23"/>
  <c r="N52" i="23" s="1"/>
  <c r="U91" i="19"/>
  <c r="X91" i="19"/>
  <c r="R91" i="19"/>
  <c r="V91" i="19"/>
  <c r="S91" i="19" s="1"/>
  <c r="Q91" i="19" s="1"/>
  <c r="Y91" i="19"/>
  <c r="J52" i="23"/>
  <c r="AE91" i="19"/>
  <c r="L52" i="23"/>
  <c r="AB91" i="19"/>
  <c r="H52" i="23"/>
  <c r="M52" i="23" s="1"/>
  <c r="AC91" i="4"/>
  <c r="AD91" i="19" s="1"/>
  <c r="K52" i="23"/>
  <c r="F52" i="23"/>
  <c r="F91" i="19"/>
  <c r="E52" i="23" s="1"/>
  <c r="E91" i="19"/>
  <c r="D52" i="23" s="1"/>
  <c r="D91" i="19"/>
  <c r="C52" i="23"/>
  <c r="B89" i="19"/>
  <c r="B91" i="19" s="1"/>
  <c r="AE90" i="4"/>
  <c r="AC89" i="19"/>
  <c r="I51" i="23"/>
  <c r="U89" i="19"/>
  <c r="X89" i="19"/>
  <c r="R89" i="19"/>
  <c r="V89" i="19"/>
  <c r="Y89" i="19"/>
  <c r="S89" i="19"/>
  <c r="Q89" i="19" s="1"/>
  <c r="J51" i="23"/>
  <c r="AE89" i="4"/>
  <c r="AF89" i="4" s="1"/>
  <c r="L51" i="23"/>
  <c r="AB89" i="19"/>
  <c r="H51" i="23"/>
  <c r="AB89" i="4"/>
  <c r="AC89" i="4" s="1"/>
  <c r="K51" i="23"/>
  <c r="F51" i="23"/>
  <c r="F89" i="19"/>
  <c r="E51" i="23" s="1"/>
  <c r="E89" i="19"/>
  <c r="D51" i="23"/>
  <c r="D89" i="19"/>
  <c r="C51" i="23"/>
  <c r="AC87" i="19"/>
  <c r="I50" i="23"/>
  <c r="N50" i="23" s="1"/>
  <c r="U87" i="19"/>
  <c r="X87" i="19"/>
  <c r="W87" i="19" s="1"/>
  <c r="V87" i="19"/>
  <c r="S87" i="19" s="1"/>
  <c r="Y87" i="19"/>
  <c r="J50" i="23"/>
  <c r="AE87" i="19"/>
  <c r="L50" i="23"/>
  <c r="AB87" i="19"/>
  <c r="H50" i="23"/>
  <c r="M50" i="23" s="1"/>
  <c r="AD87" i="19"/>
  <c r="K50" i="23"/>
  <c r="S50" i="23"/>
  <c r="F50" i="23"/>
  <c r="F87" i="19"/>
  <c r="E50" i="23" s="1"/>
  <c r="E87" i="19"/>
  <c r="D50" i="23" s="1"/>
  <c r="D87" i="19"/>
  <c r="C50" i="23" s="1"/>
  <c r="B71" i="19"/>
  <c r="B42" i="23" s="1"/>
  <c r="AC85" i="19"/>
  <c r="I49" i="23"/>
  <c r="N49" i="23" s="1"/>
  <c r="U85" i="19"/>
  <c r="R85" i="19" s="1"/>
  <c r="X85" i="19"/>
  <c r="V85" i="19"/>
  <c r="S85" i="19" s="1"/>
  <c r="Y85" i="19"/>
  <c r="J49" i="23"/>
  <c r="AE85" i="19"/>
  <c r="L49" i="23"/>
  <c r="AB85" i="19"/>
  <c r="H49" i="23"/>
  <c r="M49" i="23" s="1"/>
  <c r="AD85" i="19"/>
  <c r="K49" i="23"/>
  <c r="S49" i="23"/>
  <c r="F49" i="23"/>
  <c r="F85" i="19"/>
  <c r="E49" i="23" s="1"/>
  <c r="E85" i="19"/>
  <c r="D49" i="23" s="1"/>
  <c r="D85" i="19"/>
  <c r="C49" i="23" s="1"/>
  <c r="AC83" i="19"/>
  <c r="I48" i="23"/>
  <c r="U83" i="19"/>
  <c r="X83" i="19"/>
  <c r="R83" i="19"/>
  <c r="V83" i="19"/>
  <c r="S83" i="19" s="1"/>
  <c r="Y83" i="19"/>
  <c r="J48" i="23"/>
  <c r="AE83" i="19"/>
  <c r="L48" i="23"/>
  <c r="AB83" i="19"/>
  <c r="H48" i="23"/>
  <c r="AD83" i="19"/>
  <c r="K48" i="23"/>
  <c r="S48" i="23"/>
  <c r="F48" i="23"/>
  <c r="F83" i="19"/>
  <c r="E48" i="23"/>
  <c r="E83" i="19"/>
  <c r="D48" i="23"/>
  <c r="D83" i="19"/>
  <c r="C48" i="23"/>
  <c r="AC81" i="19"/>
  <c r="I47" i="23"/>
  <c r="N47" i="23" s="1"/>
  <c r="U81" i="19"/>
  <c r="X81" i="19"/>
  <c r="W81" i="19" s="1"/>
  <c r="V81" i="19"/>
  <c r="S81" i="19" s="1"/>
  <c r="Y81" i="19"/>
  <c r="J47" i="23"/>
  <c r="AF81" i="4"/>
  <c r="AE81" i="19" s="1"/>
  <c r="L47" i="23"/>
  <c r="AB81" i="19"/>
  <c r="H47" i="23"/>
  <c r="M47" i="23" s="1"/>
  <c r="AD81" i="19"/>
  <c r="K47" i="23"/>
  <c r="F47" i="23"/>
  <c r="F81" i="19"/>
  <c r="E47" i="23" s="1"/>
  <c r="E81" i="19"/>
  <c r="D47" i="23" s="1"/>
  <c r="D81" i="19"/>
  <c r="C47" i="23" s="1"/>
  <c r="AC79" i="19"/>
  <c r="I46" i="23"/>
  <c r="U79" i="19"/>
  <c r="R79" i="19" s="1"/>
  <c r="Q79" i="19" s="1"/>
  <c r="X79" i="19"/>
  <c r="V79" i="19"/>
  <c r="Y79" i="19"/>
  <c r="S79" i="19"/>
  <c r="J46" i="23"/>
  <c r="AF79" i="4"/>
  <c r="AE79" i="19"/>
  <c r="L46" i="23"/>
  <c r="AB79" i="19"/>
  <c r="H46" i="23"/>
  <c r="M46" i="23" s="1"/>
  <c r="AD79" i="19"/>
  <c r="K46" i="23"/>
  <c r="F46" i="23"/>
  <c r="F79" i="19"/>
  <c r="E46" i="23"/>
  <c r="E79" i="19"/>
  <c r="D46" i="23"/>
  <c r="D79" i="19"/>
  <c r="C46" i="23"/>
  <c r="AC77" i="19"/>
  <c r="I45" i="23"/>
  <c r="N45" i="23" s="1"/>
  <c r="U77" i="19"/>
  <c r="R77" i="19" s="1"/>
  <c r="Q77" i="19" s="1"/>
  <c r="X77" i="19"/>
  <c r="V77" i="19"/>
  <c r="S77" i="19" s="1"/>
  <c r="Y77" i="19"/>
  <c r="J45" i="23"/>
  <c r="AF77" i="4"/>
  <c r="AE77" i="19" s="1"/>
  <c r="L45" i="23"/>
  <c r="AB77" i="19"/>
  <c r="H45" i="23"/>
  <c r="M45" i="23" s="1"/>
  <c r="AD77" i="19"/>
  <c r="K45" i="23"/>
  <c r="F45" i="23"/>
  <c r="F77" i="19"/>
  <c r="E45" i="23" s="1"/>
  <c r="E77" i="19"/>
  <c r="D45" i="23" s="1"/>
  <c r="D77" i="19"/>
  <c r="C45" i="23" s="1"/>
  <c r="AC75" i="19"/>
  <c r="I44" i="23"/>
  <c r="N44" i="23" s="1"/>
  <c r="U75" i="19"/>
  <c r="X75" i="19"/>
  <c r="R75" i="19" s="1"/>
  <c r="V75" i="19"/>
  <c r="S75" i="19" s="1"/>
  <c r="Y75" i="19"/>
  <c r="J44" i="23"/>
  <c r="AF75" i="4"/>
  <c r="AE75" i="19" s="1"/>
  <c r="L44" i="23"/>
  <c r="AB75" i="19"/>
  <c r="H44" i="23"/>
  <c r="M44" i="23" s="1"/>
  <c r="AD75" i="19"/>
  <c r="K44" i="23"/>
  <c r="S44" i="23"/>
  <c r="F44" i="23"/>
  <c r="F75" i="19"/>
  <c r="E44" i="23" s="1"/>
  <c r="E75" i="19"/>
  <c r="D44" i="23" s="1"/>
  <c r="D75" i="19"/>
  <c r="C44" i="23"/>
  <c r="AC73" i="19"/>
  <c r="I43" i="23"/>
  <c r="N43" i="23" s="1"/>
  <c r="U73" i="19"/>
  <c r="R73" i="19" s="1"/>
  <c r="Q73" i="19" s="1"/>
  <c r="X73" i="19"/>
  <c r="V73" i="19"/>
  <c r="Y73" i="19"/>
  <c r="S73" i="19"/>
  <c r="J43" i="23"/>
  <c r="AE73" i="19"/>
  <c r="L43" i="23"/>
  <c r="AB73" i="19"/>
  <c r="H43" i="23"/>
  <c r="M43" i="23" s="1"/>
  <c r="AD73" i="19"/>
  <c r="K43" i="23"/>
  <c r="S43" i="23"/>
  <c r="F43" i="23"/>
  <c r="F73" i="19"/>
  <c r="E43" i="23"/>
  <c r="E73" i="19"/>
  <c r="D43" i="23"/>
  <c r="D73" i="19"/>
  <c r="C43" i="20" s="1"/>
  <c r="AC71" i="19"/>
  <c r="I42" i="23"/>
  <c r="U71" i="19"/>
  <c r="R71" i="19" s="1"/>
  <c r="X71" i="19"/>
  <c r="V71" i="19"/>
  <c r="S71" i="19" s="1"/>
  <c r="Y71" i="19"/>
  <c r="J42" i="23"/>
  <c r="AE71" i="19"/>
  <c r="L42" i="23"/>
  <c r="AB71" i="19"/>
  <c r="H42" i="23"/>
  <c r="AD71" i="19"/>
  <c r="K42" i="23"/>
  <c r="F42" i="23"/>
  <c r="F71" i="19"/>
  <c r="E42" i="23"/>
  <c r="E71" i="19"/>
  <c r="D42" i="23"/>
  <c r="D71" i="19"/>
  <c r="C42" i="20" s="1"/>
  <c r="AC69" i="19"/>
  <c r="I41" i="23"/>
  <c r="N41" i="23" s="1"/>
  <c r="U69" i="19"/>
  <c r="R69" i="19" s="1"/>
  <c r="Q69" i="19" s="1"/>
  <c r="X69" i="19"/>
  <c r="V69" i="19"/>
  <c r="S69" i="19" s="1"/>
  <c r="Y69" i="19"/>
  <c r="J41" i="23"/>
  <c r="AE69" i="19"/>
  <c r="L41" i="23"/>
  <c r="AB69" i="19"/>
  <c r="H41" i="23"/>
  <c r="M41" i="23" s="1"/>
  <c r="AD69" i="19"/>
  <c r="K41" i="23"/>
  <c r="S41" i="23"/>
  <c r="F41" i="23"/>
  <c r="F69" i="19"/>
  <c r="E41" i="23" s="1"/>
  <c r="E69" i="19"/>
  <c r="D41" i="23"/>
  <c r="D69" i="19"/>
  <c r="C41" i="23" s="1"/>
  <c r="B65" i="19"/>
  <c r="B67" i="19" s="1"/>
  <c r="AC67" i="19"/>
  <c r="I40" i="23"/>
  <c r="N40" i="23" s="1"/>
  <c r="U67" i="19"/>
  <c r="R67" i="19" s="1"/>
  <c r="Q67" i="19" s="1"/>
  <c r="X67" i="19"/>
  <c r="V67" i="19"/>
  <c r="S67" i="19" s="1"/>
  <c r="Y67" i="19"/>
  <c r="J40" i="23"/>
  <c r="AE67" i="19"/>
  <c r="L40" i="23"/>
  <c r="AB67" i="19"/>
  <c r="H40" i="23"/>
  <c r="M40" i="23" s="1"/>
  <c r="AD67" i="19"/>
  <c r="K40" i="23"/>
  <c r="S40" i="23"/>
  <c r="F40" i="23"/>
  <c r="F67" i="19"/>
  <c r="E40" i="23" s="1"/>
  <c r="E67" i="19"/>
  <c r="D40" i="23" s="1"/>
  <c r="D67" i="19"/>
  <c r="C40" i="23" s="1"/>
  <c r="AC65" i="19"/>
  <c r="I39" i="23"/>
  <c r="U65" i="19"/>
  <c r="X65" i="19"/>
  <c r="R65" i="19"/>
  <c r="Q65" i="19" s="1"/>
  <c r="V65" i="19"/>
  <c r="S65" i="19" s="1"/>
  <c r="Y65" i="19"/>
  <c r="J39" i="23"/>
  <c r="AF65" i="4"/>
  <c r="AE65" i="19"/>
  <c r="L39" i="23"/>
  <c r="AB65" i="19"/>
  <c r="H39" i="23"/>
  <c r="AD65" i="19"/>
  <c r="K39" i="23"/>
  <c r="F39" i="23"/>
  <c r="F65" i="19"/>
  <c r="E39" i="23"/>
  <c r="E65" i="19"/>
  <c r="D39" i="23"/>
  <c r="D65" i="19"/>
  <c r="C39" i="23"/>
  <c r="B39" i="23"/>
  <c r="AC63" i="19"/>
  <c r="I38" i="23"/>
  <c r="N38" i="23" s="1"/>
  <c r="U63" i="19"/>
  <c r="X63" i="19"/>
  <c r="W63" i="19" s="1"/>
  <c r="V63" i="19"/>
  <c r="Y63" i="19"/>
  <c r="S63" i="19" s="1"/>
  <c r="J38" i="23"/>
  <c r="AF63" i="4"/>
  <c r="AE63" i="19"/>
  <c r="L38" i="23"/>
  <c r="AB63" i="19"/>
  <c r="H38" i="23"/>
  <c r="M38" i="23" s="1"/>
  <c r="AD63" i="19"/>
  <c r="K38" i="23"/>
  <c r="S38" i="23"/>
  <c r="F38" i="23"/>
  <c r="F63" i="19"/>
  <c r="E38" i="23"/>
  <c r="E63" i="19"/>
  <c r="D38" i="23"/>
  <c r="D63" i="19"/>
  <c r="C38" i="23"/>
  <c r="B63" i="19"/>
  <c r="B38" i="23" s="1"/>
  <c r="AC61" i="19"/>
  <c r="I37" i="23"/>
  <c r="N37" i="23" s="1"/>
  <c r="U61" i="19"/>
  <c r="X61" i="19"/>
  <c r="R61" i="19" s="1"/>
  <c r="V61" i="19"/>
  <c r="S61" i="19" s="1"/>
  <c r="Y61" i="19"/>
  <c r="J37" i="23"/>
  <c r="O37" i="23" s="1"/>
  <c r="AE61" i="19"/>
  <c r="L37" i="23"/>
  <c r="AB61" i="19"/>
  <c r="H37" i="23"/>
  <c r="M37" i="23" s="1"/>
  <c r="AD61" i="19"/>
  <c r="K37" i="23"/>
  <c r="S37" i="23"/>
  <c r="F37" i="23"/>
  <c r="F61" i="19"/>
  <c r="E37" i="23"/>
  <c r="E61" i="19"/>
  <c r="D37" i="23"/>
  <c r="D61" i="19"/>
  <c r="C37" i="23" s="1"/>
  <c r="B61" i="19"/>
  <c r="B37" i="20" s="1"/>
  <c r="AC59" i="19"/>
  <c r="I36" i="23"/>
  <c r="U59" i="19"/>
  <c r="R59" i="19" s="1"/>
  <c r="Q59" i="19" s="1"/>
  <c r="X59" i="19"/>
  <c r="V59" i="19"/>
  <c r="Y59" i="19"/>
  <c r="S59" i="19"/>
  <c r="J36" i="23"/>
  <c r="AF59" i="4"/>
  <c r="AE59" i="19" s="1"/>
  <c r="L36" i="23"/>
  <c r="AB59" i="19"/>
  <c r="H36" i="23"/>
  <c r="AC59" i="4"/>
  <c r="AD59" i="19" s="1"/>
  <c r="K36" i="23"/>
  <c r="F36" i="23"/>
  <c r="F59" i="19"/>
  <c r="E36" i="23" s="1"/>
  <c r="E59" i="19"/>
  <c r="D36" i="23"/>
  <c r="D59" i="19"/>
  <c r="C36" i="23" s="1"/>
  <c r="B59" i="19"/>
  <c r="B36" i="23" s="1"/>
  <c r="AC57" i="19"/>
  <c r="I35" i="23"/>
  <c r="N35" i="23" s="1"/>
  <c r="U57" i="19"/>
  <c r="X57" i="19"/>
  <c r="R57" i="19"/>
  <c r="V57" i="19"/>
  <c r="Y57" i="19"/>
  <c r="S57" i="19"/>
  <c r="Q57" i="19" s="1"/>
  <c r="J35" i="23"/>
  <c r="AF57" i="4"/>
  <c r="AE57" i="19" s="1"/>
  <c r="L35" i="23"/>
  <c r="AB57" i="19"/>
  <c r="H35" i="23"/>
  <c r="M35" i="23" s="1"/>
  <c r="AD57" i="19"/>
  <c r="K35" i="23"/>
  <c r="S35" i="23"/>
  <c r="F35" i="23"/>
  <c r="F57" i="19"/>
  <c r="E35" i="20" s="1"/>
  <c r="E57" i="19"/>
  <c r="D35" i="23"/>
  <c r="D57" i="19"/>
  <c r="C35" i="23"/>
  <c r="B51" i="19"/>
  <c r="B53" i="19"/>
  <c r="B55" i="19" s="1"/>
  <c r="AC55" i="19"/>
  <c r="I34" i="23"/>
  <c r="U55" i="19"/>
  <c r="R55" i="19" s="1"/>
  <c r="X55" i="19"/>
  <c r="V55" i="19"/>
  <c r="S55" i="19" s="1"/>
  <c r="Y55" i="19"/>
  <c r="J34" i="23"/>
  <c r="AE55" i="4"/>
  <c r="AF55" i="4" s="1"/>
  <c r="L34" i="23"/>
  <c r="AB55" i="19"/>
  <c r="H34" i="23"/>
  <c r="AD55" i="19"/>
  <c r="K34" i="23"/>
  <c r="F34" i="23"/>
  <c r="F55" i="19"/>
  <c r="E34" i="23"/>
  <c r="E55" i="19"/>
  <c r="D34" i="23"/>
  <c r="D55" i="19"/>
  <c r="C34" i="23" s="1"/>
  <c r="AC53" i="19"/>
  <c r="I33" i="23"/>
  <c r="U53" i="19"/>
  <c r="X53" i="19"/>
  <c r="R53" i="19"/>
  <c r="V53" i="19"/>
  <c r="Y53" i="19"/>
  <c r="S53" i="19"/>
  <c r="Q53" i="19"/>
  <c r="J33" i="23"/>
  <c r="AE53" i="19"/>
  <c r="L33" i="23"/>
  <c r="AB53" i="19"/>
  <c r="H33" i="23"/>
  <c r="AD53" i="19"/>
  <c r="K33" i="23"/>
  <c r="S33" i="23"/>
  <c r="F33" i="23"/>
  <c r="F53" i="19"/>
  <c r="E33" i="23" s="1"/>
  <c r="E53" i="19"/>
  <c r="D33" i="23" s="1"/>
  <c r="D53" i="19"/>
  <c r="C33" i="23"/>
  <c r="B33" i="23"/>
  <c r="AC51" i="19"/>
  <c r="I32" i="23"/>
  <c r="N32" i="23" s="1"/>
  <c r="U51" i="19"/>
  <c r="R51" i="19" s="1"/>
  <c r="Q51" i="19" s="1"/>
  <c r="X51" i="19"/>
  <c r="V51" i="19"/>
  <c r="Y51" i="19"/>
  <c r="S51" i="19"/>
  <c r="J32" i="23"/>
  <c r="AE51" i="19"/>
  <c r="L32" i="23"/>
  <c r="AB51" i="19"/>
  <c r="H32" i="23"/>
  <c r="M32" i="23" s="1"/>
  <c r="AD51" i="19"/>
  <c r="K32" i="23"/>
  <c r="S32" i="23"/>
  <c r="F32" i="23"/>
  <c r="F51" i="19"/>
  <c r="E32" i="23"/>
  <c r="E51" i="19"/>
  <c r="D32" i="23" s="1"/>
  <c r="D51" i="19"/>
  <c r="C32" i="20" s="1"/>
  <c r="B32" i="23"/>
  <c r="AC49" i="19"/>
  <c r="I31" i="23"/>
  <c r="N31" i="23" s="1"/>
  <c r="U49" i="19"/>
  <c r="R49" i="19" s="1"/>
  <c r="Q49" i="19" s="1"/>
  <c r="X49" i="19"/>
  <c r="V49" i="19"/>
  <c r="S49" i="19" s="1"/>
  <c r="Y49" i="19"/>
  <c r="J31" i="23"/>
  <c r="O31" i="23" s="1"/>
  <c r="AE49" i="19"/>
  <c r="L31" i="23"/>
  <c r="AB49" i="19"/>
  <c r="H31" i="23"/>
  <c r="M31" i="23" s="1"/>
  <c r="AD49" i="19"/>
  <c r="K31" i="23"/>
  <c r="S31" i="23"/>
  <c r="F31" i="23"/>
  <c r="F49" i="19"/>
  <c r="E31" i="23" s="1"/>
  <c r="E49" i="19"/>
  <c r="D31" i="23"/>
  <c r="D49" i="19"/>
  <c r="C31" i="23" s="1"/>
  <c r="B49" i="19"/>
  <c r="B31" i="23" s="1"/>
  <c r="AC47" i="19"/>
  <c r="I30" i="23"/>
  <c r="U47" i="19"/>
  <c r="X47" i="19"/>
  <c r="R47" i="19"/>
  <c r="V47" i="19"/>
  <c r="Y47" i="19"/>
  <c r="S47" i="19"/>
  <c r="Q47" i="19" s="1"/>
  <c r="J30" i="23"/>
  <c r="AE47" i="19"/>
  <c r="L30" i="23"/>
  <c r="AB47" i="19"/>
  <c r="H30" i="23"/>
  <c r="AD47" i="19"/>
  <c r="K30" i="23"/>
  <c r="F30" i="23"/>
  <c r="F47" i="19"/>
  <c r="E30" i="23" s="1"/>
  <c r="E47" i="19"/>
  <c r="D30" i="20" s="1"/>
  <c r="D47" i="19"/>
  <c r="C30" i="23"/>
  <c r="B47" i="19"/>
  <c r="B30" i="23"/>
  <c r="AC45" i="19"/>
  <c r="I29" i="23"/>
  <c r="N29" i="23" s="1"/>
  <c r="U45" i="19"/>
  <c r="R45" i="19" s="1"/>
  <c r="Q45" i="19" s="1"/>
  <c r="X45" i="19"/>
  <c r="V45" i="19"/>
  <c r="Y45" i="19"/>
  <c r="S45" i="19" s="1"/>
  <c r="J29" i="23"/>
  <c r="AE45" i="19"/>
  <c r="L29" i="23"/>
  <c r="AB45" i="19"/>
  <c r="H29" i="23"/>
  <c r="M29" i="23" s="1"/>
  <c r="AD45" i="19"/>
  <c r="K29" i="23"/>
  <c r="S29" i="23"/>
  <c r="F29" i="23"/>
  <c r="F45" i="19"/>
  <c r="E29" i="20" s="1"/>
  <c r="E45" i="19"/>
  <c r="D29" i="23"/>
  <c r="D45" i="19"/>
  <c r="C29" i="23"/>
  <c r="B43" i="19"/>
  <c r="B45" i="19"/>
  <c r="B29" i="23" s="1"/>
  <c r="AC43" i="19"/>
  <c r="I28" i="23"/>
  <c r="U43" i="19"/>
  <c r="X43" i="19"/>
  <c r="W43" i="19" s="1"/>
  <c r="V43" i="19"/>
  <c r="Y43" i="19"/>
  <c r="S43" i="19" s="1"/>
  <c r="J28" i="23"/>
  <c r="AE43" i="19"/>
  <c r="L28" i="23"/>
  <c r="AB43" i="19"/>
  <c r="H28" i="23"/>
  <c r="AD43" i="19"/>
  <c r="K28" i="23"/>
  <c r="S28" i="23"/>
  <c r="F28" i="23"/>
  <c r="F43" i="19"/>
  <c r="E28" i="23" s="1"/>
  <c r="E43" i="19"/>
  <c r="D28" i="23" s="1"/>
  <c r="D43" i="19"/>
  <c r="C28" i="23" s="1"/>
  <c r="B28" i="23"/>
  <c r="AC41" i="19"/>
  <c r="I27" i="23"/>
  <c r="N27" i="23" s="1"/>
  <c r="U41" i="19"/>
  <c r="R41" i="19" s="1"/>
  <c r="Q41" i="19" s="1"/>
  <c r="X41" i="19"/>
  <c r="V41" i="19"/>
  <c r="Y41" i="19"/>
  <c r="S41" i="19"/>
  <c r="J27" i="23"/>
  <c r="AF41" i="4"/>
  <c r="AE41" i="19"/>
  <c r="L27" i="23"/>
  <c r="AB41" i="19"/>
  <c r="H27" i="23"/>
  <c r="AD41" i="19"/>
  <c r="K27" i="23"/>
  <c r="S27" i="23"/>
  <c r="F27" i="23"/>
  <c r="F41" i="19"/>
  <c r="E27" i="23" s="1"/>
  <c r="E41" i="19"/>
  <c r="D27" i="23" s="1"/>
  <c r="D41" i="19"/>
  <c r="C27" i="23" s="1"/>
  <c r="B41" i="19"/>
  <c r="B27" i="23"/>
  <c r="AC39" i="19"/>
  <c r="I26" i="23"/>
  <c r="N26" i="23" s="1"/>
  <c r="U39" i="19"/>
  <c r="X39" i="19"/>
  <c r="R39" i="19"/>
  <c r="V39" i="19"/>
  <c r="Y39" i="19"/>
  <c r="S39" i="19" s="1"/>
  <c r="Q39" i="19" s="1"/>
  <c r="J26" i="23"/>
  <c r="AF39" i="4"/>
  <c r="AE39" i="19"/>
  <c r="L26" i="23"/>
  <c r="AB39" i="19"/>
  <c r="H26" i="23"/>
  <c r="M26" i="23" s="1"/>
  <c r="AD39" i="19"/>
  <c r="K26" i="23"/>
  <c r="S26" i="23"/>
  <c r="F26" i="23"/>
  <c r="F39" i="19"/>
  <c r="E26" i="23"/>
  <c r="E39" i="19"/>
  <c r="D26" i="23" s="1"/>
  <c r="D39" i="19"/>
  <c r="C26" i="20" s="1"/>
  <c r="B39" i="19"/>
  <c r="B26" i="23"/>
  <c r="AC37" i="19"/>
  <c r="I25" i="23"/>
  <c r="N25" i="23" s="1"/>
  <c r="U37" i="19"/>
  <c r="X37" i="19"/>
  <c r="R37" i="19" s="1"/>
  <c r="Q37" i="19" s="1"/>
  <c r="V37" i="19"/>
  <c r="S37" i="19" s="1"/>
  <c r="Y37" i="19"/>
  <c r="J25" i="23"/>
  <c r="AE37" i="19"/>
  <c r="L25" i="23"/>
  <c r="AB37" i="19"/>
  <c r="H25" i="23"/>
  <c r="M25" i="23" s="1"/>
  <c r="AD37" i="19"/>
  <c r="K25" i="23"/>
  <c r="S25" i="23"/>
  <c r="F25" i="23"/>
  <c r="F37" i="19"/>
  <c r="E25" i="23" s="1"/>
  <c r="E37" i="19"/>
  <c r="D25" i="20" s="1"/>
  <c r="D37" i="19"/>
  <c r="C25" i="23"/>
  <c r="B19" i="19"/>
  <c r="B21" i="19"/>
  <c r="B23" i="19" s="1"/>
  <c r="AC35" i="19"/>
  <c r="I24" i="23"/>
  <c r="U35" i="19"/>
  <c r="R35" i="19" s="1"/>
  <c r="X35" i="19"/>
  <c r="V35" i="19"/>
  <c r="S35" i="19" s="1"/>
  <c r="Y35" i="19"/>
  <c r="J24" i="23"/>
  <c r="AE35" i="19"/>
  <c r="L24" i="23"/>
  <c r="AB35" i="19"/>
  <c r="H24" i="23"/>
  <c r="AD35" i="19"/>
  <c r="K24" i="23"/>
  <c r="F24" i="23"/>
  <c r="F35" i="19"/>
  <c r="E24" i="23"/>
  <c r="E35" i="19"/>
  <c r="D24" i="23" s="1"/>
  <c r="D35" i="19"/>
  <c r="C24" i="20" s="1"/>
  <c r="AC33" i="19"/>
  <c r="I23" i="23"/>
  <c r="N23" i="23" s="1"/>
  <c r="U33" i="19"/>
  <c r="R33" i="19" s="1"/>
  <c r="Q33" i="19" s="1"/>
  <c r="X33" i="19"/>
  <c r="V33" i="19"/>
  <c r="S33" i="19" s="1"/>
  <c r="Y33" i="19"/>
  <c r="J23" i="23"/>
  <c r="P23" i="23" s="1"/>
  <c r="AE33" i="19"/>
  <c r="L23" i="23"/>
  <c r="AB33" i="19"/>
  <c r="H23" i="23"/>
  <c r="M23" i="23" s="1"/>
  <c r="AD33" i="19"/>
  <c r="K23" i="23"/>
  <c r="S23" i="23"/>
  <c r="F23" i="23"/>
  <c r="F33" i="19"/>
  <c r="E23" i="23" s="1"/>
  <c r="E33" i="19"/>
  <c r="D23" i="23"/>
  <c r="D33" i="19"/>
  <c r="C23" i="23" s="1"/>
  <c r="AC31" i="19"/>
  <c r="I22" i="23"/>
  <c r="N22" i="23" s="1"/>
  <c r="U31" i="19"/>
  <c r="X31" i="19"/>
  <c r="R31" i="19" s="1"/>
  <c r="Q31" i="19" s="1"/>
  <c r="V31" i="19"/>
  <c r="S31" i="19" s="1"/>
  <c r="Y31" i="19"/>
  <c r="J22" i="23"/>
  <c r="AF31" i="4"/>
  <c r="AE31" i="19"/>
  <c r="L22" i="23"/>
  <c r="AB31" i="19"/>
  <c r="H22" i="23"/>
  <c r="M22" i="23" s="1"/>
  <c r="AD31" i="19"/>
  <c r="K22" i="23"/>
  <c r="S22" i="23"/>
  <c r="F22" i="23"/>
  <c r="F31" i="19"/>
  <c r="E22" i="23"/>
  <c r="E31" i="19"/>
  <c r="D22" i="23" s="1"/>
  <c r="D31" i="19"/>
  <c r="C22" i="23" s="1"/>
  <c r="AC29" i="19"/>
  <c r="I21" i="23"/>
  <c r="N21" i="23" s="1"/>
  <c r="U29" i="19"/>
  <c r="R29" i="19" s="1"/>
  <c r="X29" i="19"/>
  <c r="V29" i="19"/>
  <c r="Y29" i="19"/>
  <c r="W29" i="19" s="1"/>
  <c r="J21" i="23"/>
  <c r="AE29" i="19"/>
  <c r="L21" i="23"/>
  <c r="AB29" i="19"/>
  <c r="H21" i="23"/>
  <c r="M21" i="23" s="1"/>
  <c r="AD29" i="19"/>
  <c r="K21" i="23"/>
  <c r="S21" i="23"/>
  <c r="F21" i="23"/>
  <c r="F29" i="19"/>
  <c r="E21" i="20" s="1"/>
  <c r="E29" i="19"/>
  <c r="D21" i="23"/>
  <c r="D29" i="19"/>
  <c r="C21" i="23"/>
  <c r="AC27" i="19"/>
  <c r="I20" i="23"/>
  <c r="N20" i="23" s="1"/>
  <c r="U27" i="19"/>
  <c r="R27" i="19" s="1"/>
  <c r="X27" i="19"/>
  <c r="V27" i="19"/>
  <c r="S27" i="19" s="1"/>
  <c r="Y27" i="19"/>
  <c r="J20" i="23"/>
  <c r="AE27" i="19"/>
  <c r="L20" i="23"/>
  <c r="AB27" i="19"/>
  <c r="H20" i="23"/>
  <c r="M20" i="23" s="1"/>
  <c r="AD27" i="19"/>
  <c r="K20" i="23"/>
  <c r="S20" i="23"/>
  <c r="F20" i="23"/>
  <c r="F27" i="19"/>
  <c r="E20" i="23" s="1"/>
  <c r="E27" i="19"/>
  <c r="D20" i="23" s="1"/>
  <c r="D27" i="19"/>
  <c r="C20" i="23" s="1"/>
  <c r="AC25" i="19"/>
  <c r="I19" i="23"/>
  <c r="N19" i="23" s="1"/>
  <c r="U25" i="19"/>
  <c r="X25" i="19"/>
  <c r="R25" i="19"/>
  <c r="V25" i="19"/>
  <c r="S25" i="19" s="1"/>
  <c r="Y25" i="19"/>
  <c r="J19" i="23"/>
  <c r="AE25" i="19"/>
  <c r="L19" i="23"/>
  <c r="AB25" i="19"/>
  <c r="H19" i="23"/>
  <c r="M19" i="23" s="1"/>
  <c r="AD25" i="19"/>
  <c r="K19" i="23"/>
  <c r="S19" i="23"/>
  <c r="F19" i="23"/>
  <c r="F25" i="19"/>
  <c r="E19" i="23"/>
  <c r="E25" i="19"/>
  <c r="D19" i="23"/>
  <c r="D25" i="19"/>
  <c r="C19" i="23"/>
  <c r="AC23" i="19"/>
  <c r="I18" i="23"/>
  <c r="U23" i="19"/>
  <c r="X23" i="19"/>
  <c r="W23" i="19" s="1"/>
  <c r="V23" i="19"/>
  <c r="Y23" i="19"/>
  <c r="S23" i="19" s="1"/>
  <c r="J18" i="23"/>
  <c r="AE23" i="19"/>
  <c r="L18" i="23"/>
  <c r="AB23" i="19"/>
  <c r="H18" i="23"/>
  <c r="AD23" i="19"/>
  <c r="K18" i="23"/>
  <c r="F18" i="23"/>
  <c r="F23" i="19"/>
  <c r="E18" i="23"/>
  <c r="E23" i="19"/>
  <c r="D18" i="23"/>
  <c r="D23" i="19"/>
  <c r="C18" i="23"/>
  <c r="AC21" i="19"/>
  <c r="I17" i="23"/>
  <c r="N17" i="23" s="1"/>
  <c r="U21" i="19"/>
  <c r="X21" i="19"/>
  <c r="W21" i="19" s="1"/>
  <c r="V21" i="19"/>
  <c r="Y21" i="19"/>
  <c r="S21" i="19" s="1"/>
  <c r="J17" i="23"/>
  <c r="AF21" i="4"/>
  <c r="AE21" i="19" s="1"/>
  <c r="L17" i="23"/>
  <c r="AB21" i="19"/>
  <c r="H17" i="23"/>
  <c r="M17" i="23" s="1"/>
  <c r="AD21" i="19"/>
  <c r="K17" i="23"/>
  <c r="S17" i="23"/>
  <c r="F17" i="23"/>
  <c r="F21" i="19"/>
  <c r="E17" i="23"/>
  <c r="E21" i="19"/>
  <c r="D17" i="23"/>
  <c r="D21" i="19"/>
  <c r="C17" i="23"/>
  <c r="B17" i="23"/>
  <c r="AC19" i="19"/>
  <c r="I16" i="23"/>
  <c r="N16" i="23" s="1"/>
  <c r="U19" i="19"/>
  <c r="R19" i="19" s="1"/>
  <c r="X19" i="19"/>
  <c r="V19" i="19"/>
  <c r="Y19" i="19"/>
  <c r="S19" i="19" s="1"/>
  <c r="J16" i="23"/>
  <c r="AE19" i="19"/>
  <c r="L16" i="23"/>
  <c r="AB19" i="19"/>
  <c r="H16" i="23"/>
  <c r="M16" i="23" s="1"/>
  <c r="AD19" i="19"/>
  <c r="K16" i="23"/>
  <c r="S16" i="23"/>
  <c r="F16" i="23"/>
  <c r="F19" i="19"/>
  <c r="E16" i="23" s="1"/>
  <c r="E19" i="19"/>
  <c r="D16" i="23" s="1"/>
  <c r="D19" i="19"/>
  <c r="C16" i="23" s="1"/>
  <c r="B16" i="23"/>
  <c r="AC17" i="19"/>
  <c r="I15" i="23"/>
  <c r="N15" i="23" s="1"/>
  <c r="U17" i="19"/>
  <c r="X17" i="19"/>
  <c r="R17" i="19" s="1"/>
  <c r="Q17" i="19" s="1"/>
  <c r="V17" i="19"/>
  <c r="S17" i="19" s="1"/>
  <c r="Y17" i="19"/>
  <c r="J15" i="23"/>
  <c r="AF17" i="4"/>
  <c r="AE17" i="19" s="1"/>
  <c r="L15" i="23"/>
  <c r="AB17" i="19"/>
  <c r="H15" i="23"/>
  <c r="M15" i="23" s="1"/>
  <c r="AC17" i="4"/>
  <c r="AD17" i="19" s="1"/>
  <c r="K15" i="23"/>
  <c r="S15" i="23"/>
  <c r="F15" i="23"/>
  <c r="F17" i="19"/>
  <c r="E15" i="23"/>
  <c r="E17" i="19"/>
  <c r="D15" i="23" s="1"/>
  <c r="D17" i="19"/>
  <c r="C15" i="23" s="1"/>
  <c r="B17" i="19"/>
  <c r="B15" i="23"/>
  <c r="AC15" i="19"/>
  <c r="I14" i="23"/>
  <c r="N14" i="23" s="1"/>
  <c r="J14" i="23"/>
  <c r="AE15" i="19"/>
  <c r="L14" i="23"/>
  <c r="AB15" i="19"/>
  <c r="H14" i="23"/>
  <c r="M14" i="23" s="1"/>
  <c r="AD15" i="19"/>
  <c r="K14" i="23"/>
  <c r="S14" i="23"/>
  <c r="F14" i="23"/>
  <c r="F15" i="19"/>
  <c r="E14" i="23" s="1"/>
  <c r="E15" i="19"/>
  <c r="D14" i="23" s="1"/>
  <c r="D15" i="19"/>
  <c r="C14" i="23" s="1"/>
  <c r="B9" i="19"/>
  <c r="B11" i="23" s="1"/>
  <c r="AC13" i="19"/>
  <c r="I13" i="23"/>
  <c r="N13" i="23" s="1"/>
  <c r="J13" i="23"/>
  <c r="AE13" i="19"/>
  <c r="L13" i="23"/>
  <c r="AB13" i="19"/>
  <c r="H13" i="23"/>
  <c r="M13" i="23" s="1"/>
  <c r="AD13" i="19"/>
  <c r="K13" i="23"/>
  <c r="S13" i="23"/>
  <c r="F13" i="23"/>
  <c r="F13" i="19"/>
  <c r="E13" i="23" s="1"/>
  <c r="E13" i="19"/>
  <c r="D13" i="23" s="1"/>
  <c r="D13" i="19"/>
  <c r="C13" i="23" s="1"/>
  <c r="AC11" i="19"/>
  <c r="I12" i="23"/>
  <c r="J12" i="23"/>
  <c r="AE11" i="19"/>
  <c r="L12" i="23"/>
  <c r="AB11" i="19"/>
  <c r="H12" i="23"/>
  <c r="AD11" i="19"/>
  <c r="K12" i="23"/>
  <c r="F12" i="23"/>
  <c r="F11" i="19"/>
  <c r="E12" i="23"/>
  <c r="E11" i="19"/>
  <c r="D12" i="23"/>
  <c r="D11" i="19"/>
  <c r="C12" i="23" s="1"/>
  <c r="AC9" i="19"/>
  <c r="I11" i="23"/>
  <c r="N11" i="23" s="1"/>
  <c r="J11" i="23"/>
  <c r="K7" i="23" s="1"/>
  <c r="AF9" i="4"/>
  <c r="AE9" i="19"/>
  <c r="L11" i="23"/>
  <c r="AB9" i="19"/>
  <c r="H11" i="23"/>
  <c r="M11" i="23" s="1"/>
  <c r="AD9" i="19"/>
  <c r="K11" i="23"/>
  <c r="S11" i="23"/>
  <c r="F11" i="23"/>
  <c r="F9" i="19"/>
  <c r="E11" i="23" s="1"/>
  <c r="E9" i="19"/>
  <c r="D11" i="23" s="1"/>
  <c r="D9" i="19"/>
  <c r="C11" i="23" s="1"/>
  <c r="AC7" i="19"/>
  <c r="I10" i="23"/>
  <c r="N10" i="23" s="1"/>
  <c r="J10" i="23"/>
  <c r="AE7" i="19"/>
  <c r="L10" i="23"/>
  <c r="AB7" i="19"/>
  <c r="H10" i="23"/>
  <c r="M10" i="23" s="1"/>
  <c r="AD7" i="19"/>
  <c r="K10" i="23"/>
  <c r="S10" i="23"/>
  <c r="S9" i="23" s="1"/>
  <c r="F10" i="23"/>
  <c r="F7" i="19"/>
  <c r="E10" i="23" s="1"/>
  <c r="E7" i="19"/>
  <c r="D10" i="23" s="1"/>
  <c r="D7" i="19"/>
  <c r="C10" i="23"/>
  <c r="B7" i="19"/>
  <c r="B10" i="23" s="1"/>
  <c r="G7" i="23"/>
  <c r="O5" i="23"/>
  <c r="M5" i="23"/>
  <c r="Q5" i="23"/>
  <c r="N5" i="23"/>
  <c r="L5" i="23"/>
  <c r="P5" i="23"/>
  <c r="K5" i="23"/>
  <c r="S4" i="23"/>
  <c r="Q4" i="23"/>
  <c r="P4" i="23"/>
  <c r="Q3" i="23"/>
  <c r="P3" i="23"/>
  <c r="J1" i="23"/>
  <c r="E1" i="23"/>
  <c r="N7" i="19"/>
  <c r="G10" i="20"/>
  <c r="S10" i="20" s="1"/>
  <c r="S9" i="20" s="1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T7" i="19"/>
  <c r="W7" i="19"/>
  <c r="Z7" i="19"/>
  <c r="AF8" i="4"/>
  <c r="AA7" i="19" s="1"/>
  <c r="AF7" i="19"/>
  <c r="AG7" i="19"/>
  <c r="K9" i="19"/>
  <c r="N9" i="19"/>
  <c r="T9" i="19"/>
  <c r="W9" i="19"/>
  <c r="Z9" i="19"/>
  <c r="AF10" i="4"/>
  <c r="AA9" i="19"/>
  <c r="AF9" i="19"/>
  <c r="AG9" i="19"/>
  <c r="K11" i="19"/>
  <c r="N11" i="19"/>
  <c r="T11" i="19"/>
  <c r="Z11" i="19"/>
  <c r="AA11" i="19"/>
  <c r="AF11" i="19"/>
  <c r="AG11" i="19"/>
  <c r="K13" i="19"/>
  <c r="N13" i="19"/>
  <c r="T13" i="19"/>
  <c r="W13" i="19"/>
  <c r="Z13" i="19"/>
  <c r="AA13" i="19"/>
  <c r="AF13" i="19"/>
  <c r="AG13" i="19"/>
  <c r="K15" i="19"/>
  <c r="N15" i="19"/>
  <c r="T15" i="19"/>
  <c r="W15" i="19"/>
  <c r="Z15" i="19"/>
  <c r="AA15" i="19"/>
  <c r="AF15" i="19"/>
  <c r="AG15" i="19"/>
  <c r="K17" i="19"/>
  <c r="T17" i="19"/>
  <c r="W17" i="19"/>
  <c r="Z17" i="19"/>
  <c r="AF18" i="4"/>
  <c r="AA17" i="19" s="1"/>
  <c r="AF17" i="19"/>
  <c r="AG17" i="19"/>
  <c r="N19" i="19"/>
  <c r="W19" i="19"/>
  <c r="Z19" i="19"/>
  <c r="AF20" i="4"/>
  <c r="AA19" i="19" s="1"/>
  <c r="AF19" i="19"/>
  <c r="AG19" i="19"/>
  <c r="K21" i="19"/>
  <c r="N21" i="19"/>
  <c r="T21" i="19"/>
  <c r="Z21" i="19"/>
  <c r="AF22" i="4"/>
  <c r="AA21" i="19" s="1"/>
  <c r="AF21" i="19"/>
  <c r="AG21" i="19"/>
  <c r="K23" i="19"/>
  <c r="N23" i="19"/>
  <c r="T23" i="19"/>
  <c r="Z23" i="19"/>
  <c r="AA23" i="19"/>
  <c r="AF23" i="19"/>
  <c r="AG23" i="19"/>
  <c r="K25" i="19"/>
  <c r="N25" i="19"/>
  <c r="T25" i="19"/>
  <c r="W25" i="19"/>
  <c r="Z25" i="19"/>
  <c r="AF26" i="4"/>
  <c r="AA25" i="19" s="1"/>
  <c r="AF25" i="19"/>
  <c r="AG25" i="19"/>
  <c r="K27" i="19"/>
  <c r="N27" i="19"/>
  <c r="W27" i="19"/>
  <c r="Z27" i="19"/>
  <c r="AF28" i="4"/>
  <c r="AA27" i="19" s="1"/>
  <c r="AF27" i="19"/>
  <c r="AG27" i="19"/>
  <c r="K29" i="19"/>
  <c r="T29" i="19"/>
  <c r="Z29" i="19"/>
  <c r="AA29" i="19"/>
  <c r="AF29" i="19"/>
  <c r="AG29" i="19"/>
  <c r="N31" i="19"/>
  <c r="T31" i="19"/>
  <c r="W31" i="19"/>
  <c r="Z31" i="19"/>
  <c r="AF32" i="4"/>
  <c r="AA31" i="19"/>
  <c r="AF31" i="19"/>
  <c r="AG31" i="19"/>
  <c r="K33" i="19"/>
  <c r="N33" i="19"/>
  <c r="T33" i="19"/>
  <c r="W33" i="19"/>
  <c r="Z33" i="19"/>
  <c r="AF34" i="4"/>
  <c r="AA33" i="19"/>
  <c r="AF33" i="19"/>
  <c r="AG33" i="19"/>
  <c r="K35" i="19"/>
  <c r="N35" i="19"/>
  <c r="T35" i="19"/>
  <c r="W35" i="19"/>
  <c r="Z35" i="19"/>
  <c r="AA35" i="19"/>
  <c r="AF35" i="19"/>
  <c r="AG35" i="19"/>
  <c r="K37" i="19"/>
  <c r="N37" i="19"/>
  <c r="T37" i="19"/>
  <c r="W37" i="19"/>
  <c r="Z37" i="19"/>
  <c r="AA37" i="19"/>
  <c r="AF37" i="19"/>
  <c r="AG37" i="19"/>
  <c r="K39" i="19"/>
  <c r="N39" i="19"/>
  <c r="T39" i="19"/>
  <c r="W39" i="19"/>
  <c r="Z39" i="19"/>
  <c r="AF40" i="4"/>
  <c r="AA39" i="19" s="1"/>
  <c r="AF39" i="19"/>
  <c r="AG39" i="19"/>
  <c r="K41" i="19"/>
  <c r="W41" i="19"/>
  <c r="Z41" i="19"/>
  <c r="AF42" i="4"/>
  <c r="AA41" i="19" s="1"/>
  <c r="AF41" i="19"/>
  <c r="AG41" i="19"/>
  <c r="N43" i="19"/>
  <c r="T43" i="19"/>
  <c r="Z43" i="19"/>
  <c r="AA43" i="19"/>
  <c r="AF43" i="19"/>
  <c r="AG43" i="19"/>
  <c r="K45" i="19"/>
  <c r="N45" i="19"/>
  <c r="T45" i="19"/>
  <c r="W45" i="19"/>
  <c r="Z45" i="19"/>
  <c r="AA45" i="19"/>
  <c r="AF45" i="19"/>
  <c r="AG45" i="19"/>
  <c r="K47" i="19"/>
  <c r="N47" i="19"/>
  <c r="T47" i="19"/>
  <c r="W47" i="19"/>
  <c r="Z47" i="19"/>
  <c r="AA47" i="19"/>
  <c r="AF47" i="19"/>
  <c r="AG47" i="19"/>
  <c r="K49" i="19"/>
  <c r="N49" i="19"/>
  <c r="T49" i="19"/>
  <c r="W49" i="19"/>
  <c r="Z49" i="19"/>
  <c r="AA49" i="19"/>
  <c r="AF49" i="19"/>
  <c r="AG49" i="19"/>
  <c r="K51" i="19"/>
  <c r="N51" i="19"/>
  <c r="T51" i="19"/>
  <c r="W51" i="19"/>
  <c r="Z51" i="19"/>
  <c r="AA51" i="19"/>
  <c r="AF51" i="19"/>
  <c r="AG51" i="19"/>
  <c r="K53" i="19"/>
  <c r="T53" i="19"/>
  <c r="W53" i="19"/>
  <c r="Z53" i="19"/>
  <c r="AA53" i="19"/>
  <c r="AF53" i="19"/>
  <c r="AG53" i="19"/>
  <c r="N55" i="19"/>
  <c r="T55" i="19"/>
  <c r="W55" i="19"/>
  <c r="Z55" i="19"/>
  <c r="AF56" i="4"/>
  <c r="AA55" i="19"/>
  <c r="AF55" i="19"/>
  <c r="AG55" i="19"/>
  <c r="K57" i="19"/>
  <c r="N57" i="19"/>
  <c r="T57" i="19"/>
  <c r="W57" i="19"/>
  <c r="Z57" i="19"/>
  <c r="AF58" i="4"/>
  <c r="AA57" i="19" s="1"/>
  <c r="AF57" i="19"/>
  <c r="AG57" i="19"/>
  <c r="K59" i="19"/>
  <c r="N59" i="19"/>
  <c r="T59" i="19"/>
  <c r="W59" i="19"/>
  <c r="Z59" i="19"/>
  <c r="AF60" i="4"/>
  <c r="AA59" i="19" s="1"/>
  <c r="AF59" i="19"/>
  <c r="AG59" i="19"/>
  <c r="K61" i="19"/>
  <c r="N61" i="19"/>
  <c r="T61" i="19"/>
  <c r="W61" i="19"/>
  <c r="Z61" i="19"/>
  <c r="AA61" i="19"/>
  <c r="AF61" i="19"/>
  <c r="AG61" i="19"/>
  <c r="K63" i="19"/>
  <c r="N63" i="19"/>
  <c r="T63" i="19"/>
  <c r="Z63" i="19"/>
  <c r="AF64" i="4"/>
  <c r="AA63" i="19" s="1"/>
  <c r="AF63" i="19"/>
  <c r="AG63" i="19"/>
  <c r="K65" i="19"/>
  <c r="T65" i="19"/>
  <c r="W65" i="19"/>
  <c r="Z65" i="19"/>
  <c r="AF66" i="4"/>
  <c r="AA65" i="19"/>
  <c r="AF65" i="19"/>
  <c r="AG65" i="19"/>
  <c r="N67" i="19"/>
  <c r="W67" i="19"/>
  <c r="Z67" i="19"/>
  <c r="AA67" i="19"/>
  <c r="AF67" i="19"/>
  <c r="AG67" i="19"/>
  <c r="K69" i="19"/>
  <c r="N69" i="19"/>
  <c r="T69" i="19"/>
  <c r="W69" i="19"/>
  <c r="Z69" i="19"/>
  <c r="AA69" i="19"/>
  <c r="AF69" i="19"/>
  <c r="AG69" i="19"/>
  <c r="K71" i="19"/>
  <c r="N71" i="19"/>
  <c r="T71" i="19"/>
  <c r="W71" i="19"/>
  <c r="Z71" i="19"/>
  <c r="AA71" i="19"/>
  <c r="AF71" i="19"/>
  <c r="AG71" i="19"/>
  <c r="K73" i="19"/>
  <c r="N73" i="19"/>
  <c r="T73" i="19"/>
  <c r="W73" i="19"/>
  <c r="Z73" i="19"/>
  <c r="AA73" i="19"/>
  <c r="AF73" i="19"/>
  <c r="AG73" i="19"/>
  <c r="K75" i="19"/>
  <c r="N75" i="19"/>
  <c r="T75" i="19"/>
  <c r="W75" i="19"/>
  <c r="Z75" i="19"/>
  <c r="AF76" i="4"/>
  <c r="AA75" i="19" s="1"/>
  <c r="AF75" i="19"/>
  <c r="AG75" i="19"/>
  <c r="K77" i="19"/>
  <c r="N77" i="19"/>
  <c r="T77" i="19"/>
  <c r="W77" i="19"/>
  <c r="Z77" i="19"/>
  <c r="AF78" i="4"/>
  <c r="AA77" i="19"/>
  <c r="AF77" i="19"/>
  <c r="AG77" i="19"/>
  <c r="N79" i="19"/>
  <c r="W79" i="19"/>
  <c r="Z79" i="19"/>
  <c r="AF82" i="4"/>
  <c r="AF80" i="4" s="1"/>
  <c r="AF79" i="19"/>
  <c r="AE79" i="4"/>
  <c r="AG79" i="19" s="1"/>
  <c r="K81" i="19"/>
  <c r="N81" i="19"/>
  <c r="T81" i="19"/>
  <c r="Z81" i="19"/>
  <c r="AA81" i="19"/>
  <c r="AF81" i="19"/>
  <c r="AG81" i="19"/>
  <c r="K83" i="19"/>
  <c r="N83" i="19"/>
  <c r="T83" i="19"/>
  <c r="W83" i="19"/>
  <c r="Z83" i="19"/>
  <c r="AA83" i="19"/>
  <c r="AF83" i="19"/>
  <c r="AG83" i="19"/>
  <c r="K85" i="19"/>
  <c r="N85" i="19"/>
  <c r="W85" i="19"/>
  <c r="Z85" i="19"/>
  <c r="AA85" i="19"/>
  <c r="AF85" i="19"/>
  <c r="AG85" i="19"/>
  <c r="K87" i="19"/>
  <c r="N87" i="19"/>
  <c r="T87" i="19"/>
  <c r="Z87" i="19"/>
  <c r="AA87" i="19"/>
  <c r="AF87" i="19"/>
  <c r="AG87" i="19"/>
  <c r="K89" i="19"/>
  <c r="T89" i="19"/>
  <c r="W89" i="19"/>
  <c r="Z89" i="19"/>
  <c r="AF90" i="4"/>
  <c r="AA89" i="19"/>
  <c r="AF89" i="19"/>
  <c r="AG89" i="19"/>
  <c r="K91" i="19"/>
  <c r="N91" i="19"/>
  <c r="T91" i="19"/>
  <c r="W91" i="19"/>
  <c r="Z91" i="19"/>
  <c r="AF92" i="4"/>
  <c r="AA91" i="19" s="1"/>
  <c r="AF91" i="19"/>
  <c r="AG91" i="19"/>
  <c r="K93" i="19"/>
  <c r="N93" i="19"/>
  <c r="T93" i="19"/>
  <c r="W93" i="19"/>
  <c r="Z93" i="19"/>
  <c r="AF94" i="4"/>
  <c r="AA93" i="19"/>
  <c r="AF93" i="19"/>
  <c r="AG93" i="19"/>
  <c r="K95" i="19"/>
  <c r="N95" i="19"/>
  <c r="T95" i="19"/>
  <c r="W95" i="19"/>
  <c r="Z95" i="19"/>
  <c r="AF96" i="4"/>
  <c r="AA95" i="19"/>
  <c r="AF95" i="19"/>
  <c r="AG95" i="19"/>
  <c r="K97" i="19"/>
  <c r="N97" i="19"/>
  <c r="T97" i="19"/>
  <c r="W97" i="19"/>
  <c r="Z97" i="19"/>
  <c r="AF98" i="4"/>
  <c r="AA97" i="19"/>
  <c r="AF97" i="19"/>
  <c r="AG97" i="19"/>
  <c r="K99" i="19"/>
  <c r="N99" i="19"/>
  <c r="T99" i="19"/>
  <c r="W99" i="19"/>
  <c r="Z99" i="19"/>
  <c r="AF100" i="4"/>
  <c r="AA99" i="19" s="1"/>
  <c r="AF99" i="19"/>
  <c r="AG99" i="19"/>
  <c r="G29" i="20"/>
  <c r="J29" i="20"/>
  <c r="K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A30" i="20"/>
  <c r="J30" i="20"/>
  <c r="A31" i="20"/>
  <c r="J31" i="20"/>
  <c r="A32" i="20"/>
  <c r="J32" i="20"/>
  <c r="A33" i="20"/>
  <c r="J33" i="20"/>
  <c r="A34" i="20"/>
  <c r="J34" i="20"/>
  <c r="A35" i="20"/>
  <c r="J35" i="20"/>
  <c r="A36" i="20"/>
  <c r="J36" i="20"/>
  <c r="A37" i="20"/>
  <c r="J37" i="20"/>
  <c r="A38" i="20"/>
  <c r="J38" i="20"/>
  <c r="A39" i="20"/>
  <c r="J39" i="20"/>
  <c r="A40" i="20"/>
  <c r="J40" i="20"/>
  <c r="A41" i="20"/>
  <c r="J41" i="20"/>
  <c r="A42" i="20"/>
  <c r="J42" i="20"/>
  <c r="A43" i="20"/>
  <c r="J43" i="20"/>
  <c r="A44" i="20"/>
  <c r="J44" i="20"/>
  <c r="A45" i="20"/>
  <c r="J45" i="20"/>
  <c r="A46" i="20"/>
  <c r="J46" i="20"/>
  <c r="A47" i="20"/>
  <c r="J47" i="20"/>
  <c r="A48" i="20"/>
  <c r="J48" i="20"/>
  <c r="A49" i="20"/>
  <c r="J49" i="20"/>
  <c r="A50" i="20"/>
  <c r="J50" i="20"/>
  <c r="A51" i="20"/>
  <c r="J51" i="20"/>
  <c r="A52" i="20"/>
  <c r="J52" i="20"/>
  <c r="A53" i="20"/>
  <c r="J53" i="20"/>
  <c r="A54" i="20"/>
  <c r="J54" i="20"/>
  <c r="A55" i="20"/>
  <c r="J55" i="20"/>
  <c r="A56" i="20"/>
  <c r="J56" i="20"/>
  <c r="J10" i="20"/>
  <c r="J7" i="20" s="1"/>
  <c r="J11" i="20"/>
  <c r="K10" i="20"/>
  <c r="G11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C7" i="19"/>
  <c r="C9" i="19"/>
  <c r="C11" i="19"/>
  <c r="C13" i="19"/>
  <c r="C15" i="19"/>
  <c r="C17" i="19"/>
  <c r="C19" i="19"/>
  <c r="C21" i="19"/>
  <c r="C23" i="19"/>
  <c r="C25" i="19"/>
  <c r="C27" i="19"/>
  <c r="C29" i="19"/>
  <c r="C31" i="19"/>
  <c r="C33" i="19"/>
  <c r="C35" i="19"/>
  <c r="C37" i="19"/>
  <c r="C39" i="19"/>
  <c r="C41" i="19"/>
  <c r="C43" i="19"/>
  <c r="C45" i="19"/>
  <c r="C47" i="19"/>
  <c r="C49" i="19"/>
  <c r="C51" i="19"/>
  <c r="C53" i="19"/>
  <c r="C55" i="19"/>
  <c r="C57" i="19"/>
  <c r="C59" i="19"/>
  <c r="C61" i="19"/>
  <c r="C63" i="19"/>
  <c r="C65" i="19"/>
  <c r="C67" i="19"/>
  <c r="C69" i="19"/>
  <c r="C71" i="19"/>
  <c r="C73" i="19"/>
  <c r="C75" i="19"/>
  <c r="C77" i="19"/>
  <c r="C79" i="19"/>
  <c r="C81" i="19"/>
  <c r="C83" i="19"/>
  <c r="C85" i="19"/>
  <c r="C87" i="19"/>
  <c r="C89" i="19"/>
  <c r="C91" i="19"/>
  <c r="C93" i="19"/>
  <c r="C95" i="19"/>
  <c r="C97" i="19"/>
  <c r="C99" i="19"/>
  <c r="X145" i="20"/>
  <c r="Y145" i="20"/>
  <c r="X144" i="20"/>
  <c r="Y144" i="20"/>
  <c r="X143" i="20"/>
  <c r="Y143" i="20"/>
  <c r="X142" i="20"/>
  <c r="Y142" i="20"/>
  <c r="X141" i="20"/>
  <c r="Y141" i="20"/>
  <c r="X140" i="20"/>
  <c r="Y140" i="20"/>
  <c r="X139" i="20"/>
  <c r="Y139" i="20"/>
  <c r="X138" i="20"/>
  <c r="Y138" i="20"/>
  <c r="X137" i="20"/>
  <c r="Y137" i="20"/>
  <c r="X136" i="20"/>
  <c r="Y136" i="20"/>
  <c r="X135" i="20"/>
  <c r="Y135" i="20"/>
  <c r="X134" i="20"/>
  <c r="Y134" i="20"/>
  <c r="X133" i="20"/>
  <c r="Y133" i="20"/>
  <c r="X132" i="20"/>
  <c r="Y132" i="20"/>
  <c r="X131" i="20"/>
  <c r="Y131" i="20"/>
  <c r="X130" i="20"/>
  <c r="Y130" i="20"/>
  <c r="X129" i="20"/>
  <c r="Y129" i="20"/>
  <c r="X128" i="20"/>
  <c r="Y128" i="20"/>
  <c r="X127" i="20"/>
  <c r="Y127" i="20"/>
  <c r="X126" i="20"/>
  <c r="Y126" i="20"/>
  <c r="X125" i="20"/>
  <c r="Y125" i="20"/>
  <c r="X124" i="20"/>
  <c r="Y124" i="20"/>
  <c r="X123" i="20"/>
  <c r="Y123" i="20"/>
  <c r="X122" i="20"/>
  <c r="Y122" i="20"/>
  <c r="X121" i="20"/>
  <c r="Y121" i="20"/>
  <c r="X120" i="20"/>
  <c r="Y120" i="20"/>
  <c r="X119" i="20"/>
  <c r="Y119" i="20"/>
  <c r="X118" i="20"/>
  <c r="Y118" i="20"/>
  <c r="X117" i="20"/>
  <c r="Y117" i="20"/>
  <c r="X116" i="20"/>
  <c r="Y116" i="20"/>
  <c r="X115" i="20"/>
  <c r="Y115" i="20"/>
  <c r="X114" i="20"/>
  <c r="Y114" i="20"/>
  <c r="X113" i="20"/>
  <c r="Y113" i="20"/>
  <c r="X112" i="20"/>
  <c r="Y112" i="20"/>
  <c r="X111" i="20"/>
  <c r="Y111" i="20"/>
  <c r="X110" i="20"/>
  <c r="Y110" i="20"/>
  <c r="X109" i="20"/>
  <c r="Y109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X108" i="20"/>
  <c r="Y108" i="20"/>
  <c r="X107" i="20"/>
  <c r="Y107" i="20"/>
  <c r="X106" i="20"/>
  <c r="Y106" i="20"/>
  <c r="X105" i="20"/>
  <c r="Y105" i="20"/>
  <c r="X104" i="20"/>
  <c r="Y104" i="20"/>
  <c r="X103" i="20"/>
  <c r="Y103" i="20"/>
  <c r="X102" i="20"/>
  <c r="Y102" i="20"/>
  <c r="X101" i="20"/>
  <c r="Y101" i="20"/>
  <c r="X100" i="20"/>
  <c r="Y100" i="20"/>
  <c r="X99" i="20"/>
  <c r="Y99" i="20"/>
  <c r="X98" i="20"/>
  <c r="Y98" i="20"/>
  <c r="X97" i="20"/>
  <c r="Y97" i="20"/>
  <c r="X96" i="20"/>
  <c r="Y96" i="20"/>
  <c r="X95" i="20"/>
  <c r="Y95" i="20"/>
  <c r="X94" i="20"/>
  <c r="Y94" i="20"/>
  <c r="X93" i="20"/>
  <c r="Y93" i="20"/>
  <c r="X92" i="20"/>
  <c r="Y92" i="20"/>
  <c r="S92" i="20"/>
  <c r="N92" i="20"/>
  <c r="M92" i="20"/>
  <c r="D92" i="20"/>
  <c r="X91" i="20"/>
  <c r="Y91" i="20"/>
  <c r="X90" i="20"/>
  <c r="Y90" i="20"/>
  <c r="X89" i="20"/>
  <c r="Y89" i="20"/>
  <c r="X88" i="20"/>
  <c r="Y88" i="20"/>
  <c r="X87" i="20"/>
  <c r="Y87" i="20"/>
  <c r="X86" i="20"/>
  <c r="Y86" i="20"/>
  <c r="X85" i="20"/>
  <c r="Y85" i="20"/>
  <c r="X84" i="20"/>
  <c r="Y84" i="20"/>
  <c r="X83" i="20"/>
  <c r="Y83" i="20"/>
  <c r="X82" i="20"/>
  <c r="Y82" i="20"/>
  <c r="X81" i="20"/>
  <c r="Y81" i="20"/>
  <c r="X80" i="20"/>
  <c r="Y80" i="20"/>
  <c r="X79" i="20"/>
  <c r="Y79" i="20"/>
  <c r="X78" i="20"/>
  <c r="Y78" i="20"/>
  <c r="X77" i="20"/>
  <c r="Y77" i="20"/>
  <c r="X76" i="20"/>
  <c r="Y76" i="20"/>
  <c r="X75" i="20"/>
  <c r="Y75" i="20"/>
  <c r="X74" i="20"/>
  <c r="Y74" i="20"/>
  <c r="X73" i="20"/>
  <c r="Y73" i="20"/>
  <c r="X72" i="20"/>
  <c r="Y72" i="20"/>
  <c r="N68" i="20"/>
  <c r="P68" i="20"/>
  <c r="R68" i="20"/>
  <c r="M68" i="20"/>
  <c r="O68" i="20"/>
  <c r="Q68" i="20"/>
  <c r="S68" i="20"/>
  <c r="F68" i="20"/>
  <c r="E68" i="20"/>
  <c r="D68" i="20"/>
  <c r="C68" i="20"/>
  <c r="B68" i="20"/>
  <c r="N67" i="20"/>
  <c r="L67" i="20"/>
  <c r="P67" i="20" s="1"/>
  <c r="R67" i="20" s="1"/>
  <c r="M67" i="20"/>
  <c r="O67" i="20"/>
  <c r="Q67" i="20"/>
  <c r="S67" i="20"/>
  <c r="F67" i="20"/>
  <c r="E67" i="20"/>
  <c r="D67" i="20"/>
  <c r="C67" i="20"/>
  <c r="B67" i="20"/>
  <c r="N66" i="20"/>
  <c r="L66" i="20"/>
  <c r="P66" i="20" s="1"/>
  <c r="R66" i="20" s="1"/>
  <c r="M66" i="20"/>
  <c r="O66" i="20"/>
  <c r="Q66" i="20"/>
  <c r="S66" i="20"/>
  <c r="F66" i="20"/>
  <c r="E66" i="20"/>
  <c r="D66" i="20"/>
  <c r="C66" i="20"/>
  <c r="B66" i="20"/>
  <c r="N65" i="20"/>
  <c r="L65" i="20"/>
  <c r="P65" i="20" s="1"/>
  <c r="R65" i="20" s="1"/>
  <c r="M65" i="20"/>
  <c r="O65" i="20"/>
  <c r="Q65" i="20"/>
  <c r="S65" i="20"/>
  <c r="F65" i="20"/>
  <c r="E65" i="20"/>
  <c r="D65" i="20"/>
  <c r="C65" i="20"/>
  <c r="B65" i="20"/>
  <c r="N64" i="20"/>
  <c r="L64" i="20"/>
  <c r="P64" i="20" s="1"/>
  <c r="R64" i="20" s="1"/>
  <c r="M64" i="20"/>
  <c r="O64" i="20"/>
  <c r="Q64" i="20"/>
  <c r="S64" i="20"/>
  <c r="F64" i="20"/>
  <c r="E64" i="20"/>
  <c r="D64" i="20"/>
  <c r="C64" i="20"/>
  <c r="B64" i="20"/>
  <c r="N63" i="20"/>
  <c r="L63" i="20"/>
  <c r="P63" i="20" s="1"/>
  <c r="R63" i="20" s="1"/>
  <c r="M63" i="20"/>
  <c r="O63" i="20"/>
  <c r="Q63" i="20"/>
  <c r="S63" i="20"/>
  <c r="F63" i="20"/>
  <c r="E63" i="20"/>
  <c r="D63" i="20"/>
  <c r="C63" i="20"/>
  <c r="B63" i="20"/>
  <c r="N62" i="20"/>
  <c r="L62" i="20"/>
  <c r="P62" i="20" s="1"/>
  <c r="R62" i="20" s="1"/>
  <c r="M62" i="20"/>
  <c r="O62" i="20"/>
  <c r="Q62" i="20"/>
  <c r="S62" i="20"/>
  <c r="F62" i="20"/>
  <c r="E62" i="20"/>
  <c r="D62" i="20"/>
  <c r="C62" i="20"/>
  <c r="B62" i="20"/>
  <c r="N61" i="20"/>
  <c r="L61" i="20"/>
  <c r="P61" i="20" s="1"/>
  <c r="R61" i="20" s="1"/>
  <c r="M61" i="20"/>
  <c r="O61" i="20"/>
  <c r="Q61" i="20"/>
  <c r="S61" i="20"/>
  <c r="F61" i="20"/>
  <c r="E61" i="20"/>
  <c r="D61" i="20"/>
  <c r="C61" i="20"/>
  <c r="B61" i="20"/>
  <c r="N60" i="20"/>
  <c r="L60" i="20"/>
  <c r="P60" i="20" s="1"/>
  <c r="R60" i="20" s="1"/>
  <c r="M60" i="20"/>
  <c r="O60" i="20"/>
  <c r="Q60" i="20"/>
  <c r="S60" i="20"/>
  <c r="F60" i="20"/>
  <c r="E60" i="20"/>
  <c r="D60" i="20"/>
  <c r="C60" i="20"/>
  <c r="B60" i="20"/>
  <c r="N59" i="20"/>
  <c r="L59" i="20"/>
  <c r="P59" i="20" s="1"/>
  <c r="R59" i="20" s="1"/>
  <c r="M59" i="20"/>
  <c r="O59" i="20"/>
  <c r="Q59" i="20"/>
  <c r="S59" i="20"/>
  <c r="F59" i="20"/>
  <c r="E59" i="20"/>
  <c r="D59" i="20"/>
  <c r="C59" i="20"/>
  <c r="B59" i="20"/>
  <c r="N58" i="20"/>
  <c r="L58" i="20"/>
  <c r="P58" i="20" s="1"/>
  <c r="R58" i="20" s="1"/>
  <c r="M58" i="20"/>
  <c r="O58" i="20"/>
  <c r="Q58" i="20"/>
  <c r="S58" i="20"/>
  <c r="F58" i="20"/>
  <c r="E58" i="20"/>
  <c r="D58" i="20"/>
  <c r="C58" i="20"/>
  <c r="B58" i="20"/>
  <c r="N57" i="20"/>
  <c r="L57" i="20"/>
  <c r="P57" i="20" s="1"/>
  <c r="R57" i="20" s="1"/>
  <c r="M57" i="20"/>
  <c r="O57" i="20"/>
  <c r="Q57" i="20"/>
  <c r="S57" i="20"/>
  <c r="F57" i="20"/>
  <c r="E57" i="20"/>
  <c r="D57" i="20"/>
  <c r="C57" i="20"/>
  <c r="B57" i="20"/>
  <c r="G56" i="20"/>
  <c r="I56" i="20"/>
  <c r="L56" i="20"/>
  <c r="H56" i="20"/>
  <c r="K56" i="20"/>
  <c r="F56" i="20"/>
  <c r="E56" i="20"/>
  <c r="D56" i="20"/>
  <c r="C56" i="20"/>
  <c r="B56" i="20"/>
  <c r="G55" i="20"/>
  <c r="I55" i="20"/>
  <c r="L55" i="20"/>
  <c r="H55" i="20"/>
  <c r="K55" i="20"/>
  <c r="F55" i="20"/>
  <c r="D55" i="20"/>
  <c r="C55" i="20"/>
  <c r="B55" i="20"/>
  <c r="G54" i="20"/>
  <c r="I54" i="20"/>
  <c r="L54" i="20"/>
  <c r="H54" i="20"/>
  <c r="K54" i="20"/>
  <c r="F54" i="20"/>
  <c r="E54" i="20"/>
  <c r="D54" i="20"/>
  <c r="C54" i="20"/>
  <c r="G53" i="20"/>
  <c r="I53" i="20"/>
  <c r="L53" i="20"/>
  <c r="H53" i="20"/>
  <c r="K53" i="20"/>
  <c r="O53" i="20" s="1"/>
  <c r="F53" i="20"/>
  <c r="E53" i="20"/>
  <c r="D53" i="20"/>
  <c r="C53" i="20"/>
  <c r="B53" i="20"/>
  <c r="G52" i="20"/>
  <c r="I52" i="20"/>
  <c r="L52" i="20"/>
  <c r="H52" i="20"/>
  <c r="K52" i="20"/>
  <c r="F52" i="20"/>
  <c r="E52" i="20"/>
  <c r="D52" i="20"/>
  <c r="C52" i="20"/>
  <c r="G51" i="20"/>
  <c r="I51" i="20"/>
  <c r="L51" i="20"/>
  <c r="H51" i="20"/>
  <c r="K51" i="20"/>
  <c r="F51" i="20"/>
  <c r="E51" i="20"/>
  <c r="D51" i="20"/>
  <c r="C51" i="20"/>
  <c r="B51" i="20"/>
  <c r="G50" i="20"/>
  <c r="I50" i="20"/>
  <c r="L50" i="20"/>
  <c r="H50" i="20"/>
  <c r="K50" i="20"/>
  <c r="F50" i="20"/>
  <c r="E50" i="20"/>
  <c r="D50" i="20"/>
  <c r="C50" i="20"/>
  <c r="G49" i="20"/>
  <c r="I49" i="20"/>
  <c r="L49" i="20"/>
  <c r="H49" i="20"/>
  <c r="K49" i="20"/>
  <c r="F49" i="20"/>
  <c r="E49" i="20"/>
  <c r="D49" i="20"/>
  <c r="C49" i="20"/>
  <c r="G48" i="20"/>
  <c r="N48" i="20" s="1"/>
  <c r="I48" i="20"/>
  <c r="L48" i="20"/>
  <c r="H48" i="20"/>
  <c r="K48" i="20"/>
  <c r="F48" i="20"/>
  <c r="E48" i="20"/>
  <c r="D48" i="20"/>
  <c r="C48" i="20"/>
  <c r="G47" i="20"/>
  <c r="S47" i="20" s="1"/>
  <c r="I47" i="20"/>
  <c r="L47" i="20"/>
  <c r="H47" i="20"/>
  <c r="K47" i="20"/>
  <c r="O47" i="20" s="1"/>
  <c r="F47" i="20"/>
  <c r="E47" i="20"/>
  <c r="D47" i="20"/>
  <c r="C47" i="20"/>
  <c r="G46" i="20"/>
  <c r="I46" i="20"/>
  <c r="L46" i="20"/>
  <c r="H46" i="20"/>
  <c r="K46" i="20"/>
  <c r="O46" i="20" s="1"/>
  <c r="F46" i="20"/>
  <c r="E46" i="20"/>
  <c r="D46" i="20"/>
  <c r="C46" i="20"/>
  <c r="G45" i="20"/>
  <c r="N45" i="20" s="1"/>
  <c r="I45" i="20"/>
  <c r="L45" i="20"/>
  <c r="H45" i="20"/>
  <c r="K45" i="20"/>
  <c r="F45" i="20"/>
  <c r="E45" i="20"/>
  <c r="D45" i="20"/>
  <c r="C45" i="20"/>
  <c r="G44" i="20"/>
  <c r="I44" i="20"/>
  <c r="L44" i="20"/>
  <c r="P44" i="20" s="1"/>
  <c r="H44" i="20"/>
  <c r="K44" i="20"/>
  <c r="O44" i="20" s="1"/>
  <c r="F44" i="20"/>
  <c r="E44" i="20"/>
  <c r="D44" i="20"/>
  <c r="C44" i="20"/>
  <c r="G43" i="20"/>
  <c r="I43" i="20"/>
  <c r="L43" i="20"/>
  <c r="H43" i="20"/>
  <c r="K43" i="20"/>
  <c r="F43" i="20"/>
  <c r="E43" i="20"/>
  <c r="D43" i="20"/>
  <c r="G42" i="20"/>
  <c r="I42" i="20"/>
  <c r="L42" i="20"/>
  <c r="H42" i="20"/>
  <c r="K42" i="20"/>
  <c r="F42" i="20"/>
  <c r="E42" i="20"/>
  <c r="D42" i="20"/>
  <c r="B42" i="20"/>
  <c r="G41" i="20"/>
  <c r="S41" i="20" s="1"/>
  <c r="I41" i="20"/>
  <c r="L41" i="20"/>
  <c r="H41" i="20"/>
  <c r="K41" i="20"/>
  <c r="O41" i="20" s="1"/>
  <c r="F41" i="20"/>
  <c r="E41" i="20"/>
  <c r="D41" i="20"/>
  <c r="C41" i="20"/>
  <c r="G40" i="20"/>
  <c r="I40" i="20"/>
  <c r="L40" i="20"/>
  <c r="P40" i="20" s="1"/>
  <c r="H40" i="20"/>
  <c r="K40" i="20"/>
  <c r="O40" i="20" s="1"/>
  <c r="F40" i="20"/>
  <c r="E40" i="20"/>
  <c r="D40" i="20"/>
  <c r="C40" i="20"/>
  <c r="G39" i="20"/>
  <c r="S39" i="20" s="1"/>
  <c r="I39" i="20"/>
  <c r="L39" i="20"/>
  <c r="H39" i="20"/>
  <c r="K39" i="20"/>
  <c r="F39" i="20"/>
  <c r="E39" i="20"/>
  <c r="D39" i="20"/>
  <c r="C39" i="20"/>
  <c r="B39" i="20"/>
  <c r="G38" i="20"/>
  <c r="I38" i="20"/>
  <c r="L38" i="20"/>
  <c r="H38" i="20"/>
  <c r="K38" i="20"/>
  <c r="F38" i="20"/>
  <c r="E38" i="20"/>
  <c r="D38" i="20"/>
  <c r="C38" i="20"/>
  <c r="B38" i="20"/>
  <c r="G37" i="20"/>
  <c r="S37" i="20" s="1"/>
  <c r="I37" i="20"/>
  <c r="L37" i="20"/>
  <c r="H37" i="20"/>
  <c r="K37" i="20"/>
  <c r="F37" i="20"/>
  <c r="E37" i="20"/>
  <c r="D37" i="20"/>
  <c r="C37" i="20"/>
  <c r="G36" i="20"/>
  <c r="S36" i="20" s="1"/>
  <c r="I36" i="20"/>
  <c r="L36" i="20"/>
  <c r="H36" i="20"/>
  <c r="K36" i="20"/>
  <c r="F36" i="20"/>
  <c r="E36" i="20"/>
  <c r="D36" i="20"/>
  <c r="C36" i="20"/>
  <c r="B36" i="20"/>
  <c r="G35" i="20"/>
  <c r="I35" i="20"/>
  <c r="L35" i="20"/>
  <c r="H35" i="20"/>
  <c r="K35" i="20"/>
  <c r="O35" i="20" s="1"/>
  <c r="F35" i="20"/>
  <c r="D35" i="20"/>
  <c r="C35" i="20"/>
  <c r="G34" i="20"/>
  <c r="S34" i="20" s="1"/>
  <c r="I34" i="20"/>
  <c r="L34" i="20"/>
  <c r="P34" i="20" s="1"/>
  <c r="H34" i="20"/>
  <c r="K34" i="20"/>
  <c r="O34" i="20" s="1"/>
  <c r="F34" i="20"/>
  <c r="E34" i="20"/>
  <c r="D34" i="20"/>
  <c r="C34" i="20"/>
  <c r="F33" i="20"/>
  <c r="G33" i="20"/>
  <c r="I33" i="20"/>
  <c r="L33" i="20"/>
  <c r="H33" i="20"/>
  <c r="K33" i="20"/>
  <c r="E33" i="20"/>
  <c r="D33" i="20"/>
  <c r="C33" i="20"/>
  <c r="B33" i="20"/>
  <c r="F32" i="20"/>
  <c r="G32" i="20"/>
  <c r="I32" i="20"/>
  <c r="L32" i="20"/>
  <c r="P32" i="20" s="1"/>
  <c r="H32" i="20"/>
  <c r="K32" i="20"/>
  <c r="O32" i="20" s="1"/>
  <c r="E32" i="20"/>
  <c r="D32" i="20"/>
  <c r="B32" i="20"/>
  <c r="F31" i="20"/>
  <c r="G31" i="20"/>
  <c r="S31" i="20" s="1"/>
  <c r="I31" i="20"/>
  <c r="L31" i="20"/>
  <c r="H31" i="20"/>
  <c r="K31" i="20"/>
  <c r="E31" i="20"/>
  <c r="D31" i="20"/>
  <c r="C31" i="20"/>
  <c r="B31" i="20"/>
  <c r="F30" i="20"/>
  <c r="G30" i="20"/>
  <c r="S30" i="20" s="1"/>
  <c r="I30" i="20"/>
  <c r="L30" i="20"/>
  <c r="H30" i="20"/>
  <c r="K30" i="20"/>
  <c r="E30" i="20"/>
  <c r="C30" i="20"/>
  <c r="B30" i="20"/>
  <c r="F29" i="20"/>
  <c r="I29" i="20"/>
  <c r="L29" i="20"/>
  <c r="P29" i="20" s="1"/>
  <c r="H29" i="20"/>
  <c r="K29" i="20"/>
  <c r="O29" i="20" s="1"/>
  <c r="D29" i="20"/>
  <c r="C29" i="20"/>
  <c r="B29" i="20"/>
  <c r="F28" i="20"/>
  <c r="G28" i="20"/>
  <c r="I28" i="20"/>
  <c r="L28" i="20"/>
  <c r="P28" i="20" s="1"/>
  <c r="H28" i="20"/>
  <c r="K28" i="20"/>
  <c r="O28" i="20" s="1"/>
  <c r="E28" i="20"/>
  <c r="D28" i="20"/>
  <c r="C28" i="20"/>
  <c r="B28" i="20"/>
  <c r="F27" i="20"/>
  <c r="G27" i="20"/>
  <c r="I27" i="20"/>
  <c r="L27" i="20"/>
  <c r="H27" i="20"/>
  <c r="K27" i="20"/>
  <c r="E27" i="20"/>
  <c r="D27" i="20"/>
  <c r="C27" i="20"/>
  <c r="B27" i="20"/>
  <c r="F26" i="20"/>
  <c r="G26" i="20"/>
  <c r="I26" i="20"/>
  <c r="L26" i="20"/>
  <c r="P26" i="20" s="1"/>
  <c r="H26" i="20"/>
  <c r="K26" i="20"/>
  <c r="O26" i="20" s="1"/>
  <c r="E26" i="20"/>
  <c r="D26" i="20"/>
  <c r="B26" i="20"/>
  <c r="F25" i="20"/>
  <c r="G25" i="20"/>
  <c r="S25" i="20" s="1"/>
  <c r="I25" i="20"/>
  <c r="L25" i="20"/>
  <c r="P25" i="20" s="1"/>
  <c r="H25" i="20"/>
  <c r="K25" i="20"/>
  <c r="O25" i="20" s="1"/>
  <c r="E25" i="20"/>
  <c r="C25" i="20"/>
  <c r="F24" i="20"/>
  <c r="G24" i="20"/>
  <c r="I24" i="20"/>
  <c r="L24" i="20"/>
  <c r="H24" i="20"/>
  <c r="K24" i="20"/>
  <c r="E24" i="20"/>
  <c r="D24" i="20"/>
  <c r="F23" i="20"/>
  <c r="G23" i="20"/>
  <c r="S23" i="20" s="1"/>
  <c r="I23" i="20"/>
  <c r="L23" i="20"/>
  <c r="H23" i="20"/>
  <c r="K23" i="20"/>
  <c r="E23" i="20"/>
  <c r="D23" i="20"/>
  <c r="C23" i="20"/>
  <c r="F22" i="20"/>
  <c r="G22" i="20"/>
  <c r="S22" i="20" s="1"/>
  <c r="I22" i="20"/>
  <c r="L22" i="20"/>
  <c r="P22" i="20" s="1"/>
  <c r="H22" i="20"/>
  <c r="K22" i="20"/>
  <c r="O22" i="20" s="1"/>
  <c r="E22" i="20"/>
  <c r="D22" i="20"/>
  <c r="C22" i="20"/>
  <c r="F21" i="20"/>
  <c r="G21" i="20"/>
  <c r="S21" i="20" s="1"/>
  <c r="I21" i="20"/>
  <c r="L21" i="20"/>
  <c r="H21" i="20"/>
  <c r="K21" i="20"/>
  <c r="D21" i="20"/>
  <c r="C21" i="20"/>
  <c r="F20" i="20"/>
  <c r="G20" i="20"/>
  <c r="S20" i="20" s="1"/>
  <c r="I20" i="20"/>
  <c r="L20" i="20"/>
  <c r="H20" i="20"/>
  <c r="K20" i="20"/>
  <c r="E20" i="20"/>
  <c r="D20" i="20"/>
  <c r="C20" i="20"/>
  <c r="F19" i="20"/>
  <c r="G19" i="20"/>
  <c r="S19" i="20" s="1"/>
  <c r="I19" i="20"/>
  <c r="L19" i="20"/>
  <c r="H19" i="20"/>
  <c r="K19" i="20"/>
  <c r="E19" i="20"/>
  <c r="D19" i="20"/>
  <c r="C19" i="20"/>
  <c r="F18" i="20"/>
  <c r="G18" i="20"/>
  <c r="S18" i="20" s="1"/>
  <c r="I18" i="20"/>
  <c r="L18" i="20"/>
  <c r="H18" i="20"/>
  <c r="K18" i="20"/>
  <c r="E18" i="20"/>
  <c r="D18" i="20"/>
  <c r="C18" i="20"/>
  <c r="F17" i="20"/>
  <c r="G17" i="20"/>
  <c r="S17" i="20" s="1"/>
  <c r="I17" i="20"/>
  <c r="L17" i="20"/>
  <c r="P17" i="20" s="1"/>
  <c r="H17" i="20"/>
  <c r="K17" i="20"/>
  <c r="O17" i="20" s="1"/>
  <c r="E17" i="20"/>
  <c r="D17" i="20"/>
  <c r="C17" i="20"/>
  <c r="B17" i="20"/>
  <c r="F16" i="20"/>
  <c r="G16" i="20"/>
  <c r="I16" i="20"/>
  <c r="L16" i="20"/>
  <c r="P16" i="20" s="1"/>
  <c r="H16" i="20"/>
  <c r="K16" i="20"/>
  <c r="O16" i="20" s="1"/>
  <c r="E16" i="20"/>
  <c r="D16" i="20"/>
  <c r="C16" i="20"/>
  <c r="B16" i="20"/>
  <c r="F15" i="20"/>
  <c r="G15" i="20"/>
  <c r="S15" i="20" s="1"/>
  <c r="I15" i="20"/>
  <c r="L15" i="20"/>
  <c r="H15" i="20"/>
  <c r="K15" i="20"/>
  <c r="E15" i="20"/>
  <c r="D15" i="20"/>
  <c r="C15" i="20"/>
  <c r="B15" i="20"/>
  <c r="F14" i="20"/>
  <c r="G14" i="20"/>
  <c r="I14" i="20"/>
  <c r="L14" i="20"/>
  <c r="P14" i="20" s="1"/>
  <c r="H14" i="20"/>
  <c r="K14" i="20"/>
  <c r="O14" i="20" s="1"/>
  <c r="E14" i="20"/>
  <c r="D14" i="20"/>
  <c r="C14" i="20"/>
  <c r="F13" i="20"/>
  <c r="G13" i="20"/>
  <c r="S13" i="20" s="1"/>
  <c r="I13" i="20"/>
  <c r="L13" i="20"/>
  <c r="P13" i="20" s="1"/>
  <c r="H13" i="20"/>
  <c r="K13" i="20"/>
  <c r="O13" i="20" s="1"/>
  <c r="E13" i="20"/>
  <c r="D13" i="20"/>
  <c r="C13" i="20"/>
  <c r="F12" i="20"/>
  <c r="G12" i="20"/>
  <c r="I12" i="20"/>
  <c r="L12" i="20"/>
  <c r="H12" i="20"/>
  <c r="K12" i="20"/>
  <c r="E12" i="20"/>
  <c r="D12" i="20"/>
  <c r="C12" i="20"/>
  <c r="F11" i="20"/>
  <c r="I11" i="20"/>
  <c r="N11" i="20" s="1"/>
  <c r="L11" i="20"/>
  <c r="H11" i="20"/>
  <c r="M11" i="20" s="1"/>
  <c r="S11" i="20"/>
  <c r="E11" i="20"/>
  <c r="D11" i="20"/>
  <c r="C11" i="20"/>
  <c r="B11" i="20"/>
  <c r="F10" i="20"/>
  <c r="I10" i="20"/>
  <c r="L10" i="20"/>
  <c r="H10" i="20"/>
  <c r="E10" i="20"/>
  <c r="D10" i="20"/>
  <c r="C10" i="20"/>
  <c r="B10" i="20"/>
  <c r="O5" i="20"/>
  <c r="M5" i="20"/>
  <c r="Q5" i="20"/>
  <c r="N5" i="20"/>
  <c r="L5" i="20"/>
  <c r="P5" i="20"/>
  <c r="K5" i="20"/>
  <c r="S4" i="20"/>
  <c r="Q4" i="20"/>
  <c r="P4" i="20"/>
  <c r="Q3" i="20"/>
  <c r="P3" i="20"/>
  <c r="J1" i="20"/>
  <c r="Y2" i="19"/>
  <c r="Y3" i="19"/>
  <c r="Y4" i="19" s="1"/>
  <c r="X2" i="19"/>
  <c r="X1" i="19" s="1"/>
  <c r="X3" i="19"/>
  <c r="X4" i="19"/>
  <c r="W2" i="19"/>
  <c r="W4" i="19" s="1"/>
  <c r="W3" i="19"/>
  <c r="P2" i="19"/>
  <c r="P3" i="19"/>
  <c r="P1" i="19" s="1"/>
  <c r="O2" i="19"/>
  <c r="O3" i="19"/>
  <c r="O4" i="19" s="1"/>
  <c r="N2" i="19"/>
  <c r="N3" i="19"/>
  <c r="N4" i="19"/>
  <c r="V2" i="19"/>
  <c r="V4" i="19" s="1"/>
  <c r="V3" i="19"/>
  <c r="V1" i="19" s="1"/>
  <c r="U2" i="19"/>
  <c r="U3" i="19"/>
  <c r="U1" i="19" s="1"/>
  <c r="T2" i="19"/>
  <c r="T3" i="19"/>
  <c r="T4" i="19" s="1"/>
  <c r="M2" i="19"/>
  <c r="L2" i="19"/>
  <c r="L4" i="19" s="1"/>
  <c r="L3" i="19"/>
  <c r="L1" i="19" s="1"/>
  <c r="K2" i="19"/>
  <c r="S2" i="19"/>
  <c r="S4" i="19" s="1"/>
  <c r="R2" i="19"/>
  <c r="Q2" i="19"/>
  <c r="J2" i="19"/>
  <c r="I2" i="19"/>
  <c r="I4" i="19" s="1"/>
  <c r="I3" i="19"/>
  <c r="H2" i="19"/>
  <c r="O1" i="19"/>
  <c r="N1" i="19"/>
  <c r="I30" i="4"/>
  <c r="AG92" i="4"/>
  <c r="AD91" i="4"/>
  <c r="AG66" i="4"/>
  <c r="AG65" i="4"/>
  <c r="AG17" i="4"/>
  <c r="AD17" i="4"/>
  <c r="AG93" i="4"/>
  <c r="AG99" i="4"/>
  <c r="AD99" i="4"/>
  <c r="AG97" i="4"/>
  <c r="AG95" i="4"/>
  <c r="AG77" i="4"/>
  <c r="AG75" i="4"/>
  <c r="AG63" i="4"/>
  <c r="AD59" i="4"/>
  <c r="AG57" i="4"/>
  <c r="AG41" i="4"/>
  <c r="AG39" i="4"/>
  <c r="AG9" i="4"/>
  <c r="AG100" i="4"/>
  <c r="AG98" i="4"/>
  <c r="AG96" i="4"/>
  <c r="AG94" i="4"/>
  <c r="AG78" i="4"/>
  <c r="AG76" i="4"/>
  <c r="AG64" i="4"/>
  <c r="AG60" i="4"/>
  <c r="AG58" i="4"/>
  <c r="AG42" i="4"/>
  <c r="AG40" i="4"/>
  <c r="AG34" i="4"/>
  <c r="AG28" i="4"/>
  <c r="AG26" i="4"/>
  <c r="AD18" i="4"/>
  <c r="AG18" i="4"/>
  <c r="AG10" i="4"/>
  <c r="AG8" i="4"/>
  <c r="I18" i="4"/>
  <c r="AG79" i="4"/>
  <c r="AG82" i="4"/>
  <c r="AG81" i="4"/>
  <c r="AG32" i="4"/>
  <c r="AG31" i="4"/>
  <c r="AG90" i="4"/>
  <c r="AH84" i="4"/>
  <c r="AH83" i="4"/>
  <c r="AG84" i="4"/>
  <c r="AG83" i="4"/>
  <c r="AG56" i="4"/>
  <c r="AG20" i="4"/>
  <c r="AG19" i="4"/>
  <c r="I86" i="4"/>
  <c r="I58" i="4"/>
  <c r="I54" i="4"/>
  <c r="I8" i="4"/>
  <c r="AH9" i="4"/>
  <c r="AH10" i="4"/>
  <c r="AH7" i="4"/>
  <c r="AH8" i="4"/>
  <c r="I24" i="4"/>
  <c r="I100" i="4"/>
  <c r="I98" i="4"/>
  <c r="I96" i="4"/>
  <c r="I94" i="4"/>
  <c r="I92" i="4"/>
  <c r="I90" i="4"/>
  <c r="I88" i="4"/>
  <c r="I84" i="4"/>
  <c r="I82" i="4"/>
  <c r="I80" i="4"/>
  <c r="I78" i="4"/>
  <c r="I76" i="4"/>
  <c r="I74" i="4"/>
  <c r="I72" i="4"/>
  <c r="I70" i="4"/>
  <c r="I68" i="4"/>
  <c r="I66" i="4"/>
  <c r="I64" i="4"/>
  <c r="I62" i="4"/>
  <c r="I60" i="4"/>
  <c r="I56" i="4"/>
  <c r="I52" i="4"/>
  <c r="I50" i="4"/>
  <c r="I48" i="4"/>
  <c r="I46" i="4"/>
  <c r="I44" i="4"/>
  <c r="I42" i="4"/>
  <c r="I40" i="4"/>
  <c r="I38" i="4"/>
  <c r="I36" i="4"/>
  <c r="I34" i="4"/>
  <c r="I32" i="4"/>
  <c r="I28" i="4"/>
  <c r="I26" i="4"/>
  <c r="I22" i="4"/>
  <c r="I20" i="4"/>
  <c r="I16" i="4"/>
  <c r="I14" i="4"/>
  <c r="I12" i="4"/>
  <c r="I10" i="4"/>
  <c r="AH100" i="4"/>
  <c r="AH99" i="4"/>
  <c r="AH98" i="4"/>
  <c r="AH97" i="4"/>
  <c r="AH96" i="4"/>
  <c r="AH95" i="4"/>
  <c r="AH94" i="4"/>
  <c r="V94" i="4"/>
  <c r="AH93" i="4"/>
  <c r="AH92" i="4"/>
  <c r="AA92" i="4"/>
  <c r="AH91" i="4"/>
  <c r="Y91" i="4"/>
  <c r="AA91" i="4"/>
  <c r="AH90" i="4"/>
  <c r="AA90" i="4"/>
  <c r="Z90" i="4"/>
  <c r="Y90" i="4"/>
  <c r="AH89" i="4"/>
  <c r="AH88" i="4"/>
  <c r="AH87" i="4"/>
  <c r="AH82" i="4"/>
  <c r="Y82" i="4"/>
  <c r="Y32" i="4"/>
  <c r="AH81" i="4"/>
  <c r="Z81" i="4"/>
  <c r="AA81" i="4" s="1"/>
  <c r="AH80" i="4"/>
  <c r="Z80" i="4"/>
  <c r="AA80" i="4" s="1"/>
  <c r="AA82" i="4" s="1"/>
  <c r="AH79" i="4"/>
  <c r="AH78" i="4"/>
  <c r="Y78" i="4"/>
  <c r="V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B63" i="4"/>
  <c r="AH60" i="4"/>
  <c r="AH59" i="4"/>
  <c r="AH58" i="4"/>
  <c r="AH57" i="4"/>
  <c r="AH56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A31" i="4"/>
  <c r="AH28" i="4"/>
  <c r="AH27" i="4"/>
  <c r="AH26" i="4"/>
  <c r="AH25" i="4"/>
  <c r="AH22" i="4"/>
  <c r="AA22" i="4"/>
  <c r="Z22" i="4"/>
  <c r="X22" i="4"/>
  <c r="W22" i="4"/>
  <c r="AH21" i="4"/>
  <c r="AH20" i="4"/>
  <c r="AH19" i="4"/>
  <c r="AH16" i="4"/>
  <c r="AH15" i="4"/>
  <c r="AH14" i="4"/>
  <c r="AH13" i="4"/>
  <c r="AH12" i="4"/>
  <c r="AH11" i="4"/>
  <c r="B54" i="20" l="1"/>
  <c r="B54" i="23"/>
  <c r="Q15" i="19"/>
  <c r="H7" i="19"/>
  <c r="H3" i="19" s="1"/>
  <c r="B25" i="19"/>
  <c r="B18" i="20"/>
  <c r="B18" i="23"/>
  <c r="AG55" i="4"/>
  <c r="AE55" i="19"/>
  <c r="Q95" i="19"/>
  <c r="H91" i="19"/>
  <c r="H79" i="19"/>
  <c r="H25" i="19"/>
  <c r="H19" i="19"/>
  <c r="Q83" i="19"/>
  <c r="H47" i="19"/>
  <c r="AG80" i="4"/>
  <c r="AA79" i="19"/>
  <c r="AD89" i="4"/>
  <c r="AD89" i="19"/>
  <c r="H37" i="19"/>
  <c r="Q27" i="19"/>
  <c r="H75" i="19"/>
  <c r="H59" i="19"/>
  <c r="Q55" i="19"/>
  <c r="B40" i="20"/>
  <c r="B69" i="19"/>
  <c r="B40" i="23"/>
  <c r="Q71" i="19"/>
  <c r="B52" i="20"/>
  <c r="B52" i="23"/>
  <c r="Q13" i="19"/>
  <c r="H87" i="19"/>
  <c r="H49" i="19"/>
  <c r="H43" i="19"/>
  <c r="Q19" i="19"/>
  <c r="AE89" i="19"/>
  <c r="AG89" i="4"/>
  <c r="R3" i="19"/>
  <c r="R4" i="19" s="1"/>
  <c r="Q7" i="19"/>
  <c r="Q3" i="19" s="1"/>
  <c r="Q1" i="19" s="1"/>
  <c r="Q4" i="19"/>
  <c r="Q25" i="19"/>
  <c r="B34" i="20"/>
  <c r="B34" i="23"/>
  <c r="B57" i="19"/>
  <c r="Q75" i="19"/>
  <c r="H77" i="19"/>
  <c r="H61" i="19"/>
  <c r="Q35" i="19"/>
  <c r="Q61" i="19"/>
  <c r="Q85" i="19"/>
  <c r="H95" i="19"/>
  <c r="H67" i="19"/>
  <c r="H55" i="19"/>
  <c r="Z82" i="4"/>
  <c r="AG59" i="4"/>
  <c r="U4" i="19"/>
  <c r="P4" i="19"/>
  <c r="T85" i="19"/>
  <c r="K55" i="19"/>
  <c r="K43" i="19"/>
  <c r="R21" i="19"/>
  <c r="Q21" i="19" s="1"/>
  <c r="R23" i="19"/>
  <c r="Q23" i="19" s="1"/>
  <c r="E21" i="23"/>
  <c r="S29" i="19"/>
  <c r="Q29" i="19" s="1"/>
  <c r="C24" i="23"/>
  <c r="D25" i="23"/>
  <c r="C26" i="23"/>
  <c r="R43" i="19"/>
  <c r="Q43" i="19" s="1"/>
  <c r="E29" i="23"/>
  <c r="D30" i="23"/>
  <c r="C32" i="23"/>
  <c r="E35" i="23"/>
  <c r="B37" i="23"/>
  <c r="R63" i="19"/>
  <c r="Q63" i="19" s="1"/>
  <c r="C42" i="23"/>
  <c r="C43" i="23"/>
  <c r="R81" i="19"/>
  <c r="Q81" i="19" s="1"/>
  <c r="R87" i="19"/>
  <c r="Q87" i="19" s="1"/>
  <c r="E55" i="23"/>
  <c r="S11" i="19"/>
  <c r="Q11" i="19" s="1"/>
  <c r="I89" i="19"/>
  <c r="H89" i="19" s="1"/>
  <c r="I65" i="19"/>
  <c r="H65" i="19" s="1"/>
  <c r="I53" i="19"/>
  <c r="H53" i="19" s="1"/>
  <c r="I41" i="19"/>
  <c r="H41" i="19" s="1"/>
  <c r="I29" i="19"/>
  <c r="H29" i="19" s="1"/>
  <c r="I17" i="19"/>
  <c r="H17" i="19" s="1"/>
  <c r="P11" i="20"/>
  <c r="T79" i="19"/>
  <c r="B11" i="19"/>
  <c r="B73" i="19"/>
  <c r="Y1" i="19"/>
  <c r="O33" i="20"/>
  <c r="M54" i="20"/>
  <c r="K31" i="19"/>
  <c r="N35" i="20"/>
  <c r="R35" i="20" s="1"/>
  <c r="N41" i="20"/>
  <c r="K79" i="19"/>
  <c r="T67" i="19"/>
  <c r="B51" i="23"/>
  <c r="O39" i="20"/>
  <c r="T19" i="19"/>
  <c r="M3" i="19"/>
  <c r="N52" i="20"/>
  <c r="K67" i="19"/>
  <c r="T41" i="19"/>
  <c r="T27" i="19"/>
  <c r="K19" i="19"/>
  <c r="T1" i="19"/>
  <c r="O12" i="20"/>
  <c r="O24" i="20"/>
  <c r="K7" i="19"/>
  <c r="K3" i="19" s="1"/>
  <c r="O30" i="20"/>
  <c r="O18" i="20"/>
  <c r="P27" i="23"/>
  <c r="M54" i="23"/>
  <c r="O36" i="20"/>
  <c r="M48" i="23"/>
  <c r="N48" i="23"/>
  <c r="N54" i="23"/>
  <c r="G7" i="20"/>
  <c r="O42" i="20"/>
  <c r="M30" i="23"/>
  <c r="N30" i="23"/>
  <c r="P36" i="20"/>
  <c r="O48" i="20"/>
  <c r="O54" i="20"/>
  <c r="M12" i="23"/>
  <c r="M24" i="23"/>
  <c r="N24" i="23"/>
  <c r="R24" i="23" s="1"/>
  <c r="W24" i="23" s="1"/>
  <c r="P42" i="20"/>
  <c r="M47" i="20"/>
  <c r="P48" i="20"/>
  <c r="M36" i="23"/>
  <c r="O10" i="23"/>
  <c r="O9" i="23" s="1"/>
  <c r="P30" i="23"/>
  <c r="N36" i="23"/>
  <c r="M42" i="23"/>
  <c r="N42" i="23"/>
  <c r="N12" i="23"/>
  <c r="M18" i="23"/>
  <c r="N18" i="23"/>
  <c r="P21" i="23"/>
  <c r="O15" i="20"/>
  <c r="O27" i="20"/>
  <c r="O25" i="23"/>
  <c r="O49" i="23"/>
  <c r="O56" i="23"/>
  <c r="Q56" i="23" s="1"/>
  <c r="M33" i="23"/>
  <c r="M19" i="20"/>
  <c r="Q19" i="20" s="1"/>
  <c r="V19" i="20" s="1"/>
  <c r="N33" i="20"/>
  <c r="M34" i="23"/>
  <c r="O33" i="23"/>
  <c r="O42" i="23"/>
  <c r="Q42" i="23" s="1"/>
  <c r="N19" i="20"/>
  <c r="M18" i="20"/>
  <c r="P19" i="20"/>
  <c r="R19" i="20" s="1"/>
  <c r="P38" i="20"/>
  <c r="R38" i="20" s="1"/>
  <c r="O50" i="20"/>
  <c r="O56" i="20"/>
  <c r="O24" i="23"/>
  <c r="Q24" i="23" s="1"/>
  <c r="V24" i="23" s="1"/>
  <c r="M27" i="23"/>
  <c r="S34" i="23"/>
  <c r="O36" i="23"/>
  <c r="O38" i="23"/>
  <c r="N18" i="20"/>
  <c r="N38" i="20"/>
  <c r="P50" i="20"/>
  <c r="N51" i="20"/>
  <c r="P56" i="20"/>
  <c r="P17" i="23"/>
  <c r="P26" i="23"/>
  <c r="R26" i="23" s="1"/>
  <c r="W26" i="23" s="1"/>
  <c r="M28" i="23"/>
  <c r="N28" i="23"/>
  <c r="N33" i="23"/>
  <c r="P33" i="23"/>
  <c r="M30" i="20"/>
  <c r="J7" i="23"/>
  <c r="H5" i="23" s="1"/>
  <c r="P13" i="23"/>
  <c r="O50" i="23"/>
  <c r="Q50" i="23" s="1"/>
  <c r="M10" i="20"/>
  <c r="M9" i="20" s="1"/>
  <c r="H6" i="20" s="1"/>
  <c r="N23" i="20"/>
  <c r="N10" i="20"/>
  <c r="R48" i="20"/>
  <c r="O19" i="20"/>
  <c r="M27" i="20"/>
  <c r="Q27" i="20" s="1"/>
  <c r="V27" i="20" s="1"/>
  <c r="O38" i="20"/>
  <c r="M45" i="20"/>
  <c r="O31" i="20"/>
  <c r="O20" i="20"/>
  <c r="N39" i="23"/>
  <c r="N46" i="23"/>
  <c r="N16" i="20"/>
  <c r="R16" i="20" s="1"/>
  <c r="P31" i="20"/>
  <c r="O37" i="20"/>
  <c r="O26" i="23"/>
  <c r="Q26" i="23" s="1"/>
  <c r="N34" i="23"/>
  <c r="O46" i="23"/>
  <c r="Q46" i="23" s="1"/>
  <c r="P52" i="23"/>
  <c r="R52" i="23" s="1"/>
  <c r="P53" i="23"/>
  <c r="R53" i="23" s="1"/>
  <c r="O43" i="20"/>
  <c r="O15" i="23"/>
  <c r="Q15" i="23" s="1"/>
  <c r="V15" i="23" s="1"/>
  <c r="M51" i="23"/>
  <c r="M22" i="20"/>
  <c r="Q22" i="20" s="1"/>
  <c r="V22" i="20" s="1"/>
  <c r="O49" i="20"/>
  <c r="P11" i="23"/>
  <c r="P22" i="23"/>
  <c r="O32" i="23"/>
  <c r="Q32" i="23" s="1"/>
  <c r="V32" i="23" s="1"/>
  <c r="Q38" i="23"/>
  <c r="P47" i="23"/>
  <c r="R47" i="23" s="1"/>
  <c r="P24" i="23"/>
  <c r="M39" i="23"/>
  <c r="P51" i="23"/>
  <c r="N51" i="23"/>
  <c r="P44" i="23"/>
  <c r="R44" i="23" s="1"/>
  <c r="P20" i="20"/>
  <c r="N55" i="20"/>
  <c r="P18" i="23"/>
  <c r="P32" i="23"/>
  <c r="R32" i="23" s="1"/>
  <c r="O45" i="20"/>
  <c r="P46" i="20"/>
  <c r="O51" i="23"/>
  <c r="M39" i="20"/>
  <c r="Q39" i="20" s="1"/>
  <c r="O51" i="20"/>
  <c r="P52" i="20"/>
  <c r="R52" i="20" s="1"/>
  <c r="M53" i="20"/>
  <c r="N29" i="20"/>
  <c r="O11" i="23"/>
  <c r="Q11" i="23" s="1"/>
  <c r="V11" i="23" s="1"/>
  <c r="P40" i="23"/>
  <c r="R40" i="23" s="1"/>
  <c r="O45" i="23"/>
  <c r="Q45" i="23" s="1"/>
  <c r="O55" i="23"/>
  <c r="Q55" i="23" s="1"/>
  <c r="M26" i="20"/>
  <c r="N36" i="20"/>
  <c r="R36" i="20" s="1"/>
  <c r="N44" i="20"/>
  <c r="R44" i="20" s="1"/>
  <c r="M52" i="20"/>
  <c r="R13" i="23"/>
  <c r="W13" i="23" s="1"/>
  <c r="M14" i="20"/>
  <c r="Q14" i="20" s="1"/>
  <c r="V14" i="20" s="1"/>
  <c r="S29" i="20"/>
  <c r="M50" i="20"/>
  <c r="Q50" i="20" s="1"/>
  <c r="M51" i="20"/>
  <c r="O16" i="23"/>
  <c r="Q16" i="23" s="1"/>
  <c r="N24" i="20"/>
  <c r="Q30" i="20"/>
  <c r="V30" i="20" s="1"/>
  <c r="O27" i="23"/>
  <c r="O21" i="20"/>
  <c r="M33" i="20"/>
  <c r="Q33" i="20" s="1"/>
  <c r="V33" i="20" s="1"/>
  <c r="N49" i="20"/>
  <c r="O13" i="23"/>
  <c r="Q13" i="23" s="1"/>
  <c r="O17" i="23"/>
  <c r="Q17" i="23" s="1"/>
  <c r="V17" i="23" s="1"/>
  <c r="P36" i="23"/>
  <c r="R36" i="23" s="1"/>
  <c r="R11" i="20"/>
  <c r="W11" i="20" s="1"/>
  <c r="M12" i="20"/>
  <c r="Q12" i="20" s="1"/>
  <c r="V12" i="20" s="1"/>
  <c r="M23" i="20"/>
  <c r="M32" i="20"/>
  <c r="Q32" i="20" s="1"/>
  <c r="V32" i="20" s="1"/>
  <c r="O23" i="23"/>
  <c r="Q23" i="23" s="1"/>
  <c r="V23" i="23" s="1"/>
  <c r="N30" i="20"/>
  <c r="N31" i="20"/>
  <c r="R31" i="20" s="1"/>
  <c r="O20" i="23"/>
  <c r="R27" i="23"/>
  <c r="W27" i="23" s="1"/>
  <c r="P37" i="23"/>
  <c r="R37" i="23" s="1"/>
  <c r="N21" i="20"/>
  <c r="N28" i="20"/>
  <c r="R28" i="20" s="1"/>
  <c r="Q10" i="23"/>
  <c r="Q9" i="23" s="1"/>
  <c r="N20" i="20"/>
  <c r="N27" i="20"/>
  <c r="N53" i="20"/>
  <c r="P23" i="20"/>
  <c r="O47" i="23"/>
  <c r="Q47" i="23" s="1"/>
  <c r="S14" i="20"/>
  <c r="S16" i="20"/>
  <c r="O23" i="20"/>
  <c r="Q23" i="20" s="1"/>
  <c r="S26" i="20"/>
  <c r="R29" i="20"/>
  <c r="W29" i="20" s="1"/>
  <c r="S32" i="20"/>
  <c r="N39" i="20"/>
  <c r="N40" i="20"/>
  <c r="R40" i="20" s="1"/>
  <c r="S51" i="20"/>
  <c r="S53" i="20"/>
  <c r="O21" i="23"/>
  <c r="Q21" i="23" s="1"/>
  <c r="V21" i="23" s="1"/>
  <c r="R23" i="23"/>
  <c r="W23" i="23" s="1"/>
  <c r="O43" i="23"/>
  <c r="Q43" i="23" s="1"/>
  <c r="Q49" i="23"/>
  <c r="M13" i="20"/>
  <c r="Q13" i="20" s="1"/>
  <c r="V13" i="20" s="1"/>
  <c r="M25" i="20"/>
  <c r="Q25" i="20" s="1"/>
  <c r="V25" i="20" s="1"/>
  <c r="S27" i="20"/>
  <c r="S33" i="20"/>
  <c r="S50" i="20"/>
  <c r="Q53" i="20"/>
  <c r="R11" i="23"/>
  <c r="W11" i="23" s="1"/>
  <c r="O29" i="23"/>
  <c r="Q29" i="23" s="1"/>
  <c r="V29" i="23" s="1"/>
  <c r="O10" i="20"/>
  <c r="O9" i="20" s="1"/>
  <c r="H5" i="20" s="1"/>
  <c r="M21" i="20"/>
  <c r="S28" i="20"/>
  <c r="M31" i="20"/>
  <c r="M56" i="20"/>
  <c r="O55" i="20"/>
  <c r="P19" i="23"/>
  <c r="R19" i="23" s="1"/>
  <c r="W19" i="23" s="1"/>
  <c r="P20" i="23"/>
  <c r="R20" i="23" s="1"/>
  <c r="P34" i="23"/>
  <c r="R34" i="23" s="1"/>
  <c r="O35" i="23"/>
  <c r="Q35" i="23" s="1"/>
  <c r="O40" i="23"/>
  <c r="Q40" i="23" s="1"/>
  <c r="P48" i="23"/>
  <c r="R48" i="23" s="1"/>
  <c r="P50" i="23"/>
  <c r="R50" i="23" s="1"/>
  <c r="O54" i="23"/>
  <c r="M16" i="20"/>
  <c r="Q16" i="20" s="1"/>
  <c r="V16" i="20" s="1"/>
  <c r="N22" i="20"/>
  <c r="R22" i="20" s="1"/>
  <c r="W22" i="20" s="1"/>
  <c r="S45" i="20"/>
  <c r="P38" i="23"/>
  <c r="R38" i="23" s="1"/>
  <c r="O39" i="23"/>
  <c r="P10" i="20"/>
  <c r="P9" i="20" s="1"/>
  <c r="I5" i="20" s="1"/>
  <c r="N13" i="20"/>
  <c r="R13" i="20" s="1"/>
  <c r="N25" i="20"/>
  <c r="S35" i="20"/>
  <c r="P54" i="20"/>
  <c r="P30" i="20"/>
  <c r="P16" i="23"/>
  <c r="R16" i="23" s="1"/>
  <c r="W16" i="23" s="1"/>
  <c r="O22" i="23"/>
  <c r="Q22" i="23" s="1"/>
  <c r="Q25" i="23"/>
  <c r="V25" i="23" s="1"/>
  <c r="O44" i="23"/>
  <c r="Q44" i="23" s="1"/>
  <c r="P49" i="23"/>
  <c r="R49" i="23" s="1"/>
  <c r="T49" i="23" s="1"/>
  <c r="S38" i="20"/>
  <c r="Q47" i="20"/>
  <c r="Q20" i="23"/>
  <c r="V20" i="23" s="1"/>
  <c r="G3" i="20"/>
  <c r="M28" i="20"/>
  <c r="Q28" i="20" s="1"/>
  <c r="V28" i="20" s="1"/>
  <c r="M35" i="20"/>
  <c r="Q35" i="20" s="1"/>
  <c r="P25" i="23"/>
  <c r="R25" i="23" s="1"/>
  <c r="W25" i="23" s="1"/>
  <c r="Q26" i="20"/>
  <c r="V26" i="20" s="1"/>
  <c r="P41" i="23"/>
  <c r="R41" i="23" s="1"/>
  <c r="M17" i="20"/>
  <c r="Q17" i="20" s="1"/>
  <c r="V17" i="20" s="1"/>
  <c r="O52" i="20"/>
  <c r="R21" i="23"/>
  <c r="Q33" i="23"/>
  <c r="V33" i="23" s="1"/>
  <c r="Q37" i="23"/>
  <c r="P39" i="23"/>
  <c r="N34" i="20"/>
  <c r="R34" i="20" s="1"/>
  <c r="M46" i="20"/>
  <c r="Q46" i="20" s="1"/>
  <c r="M48" i="20"/>
  <c r="R22" i="23"/>
  <c r="W22" i="23" s="1"/>
  <c r="O30" i="23"/>
  <c r="Q30" i="23" s="1"/>
  <c r="V30" i="23" s="1"/>
  <c r="O34" i="23"/>
  <c r="P42" i="23"/>
  <c r="R42" i="23" s="1"/>
  <c r="S12" i="20"/>
  <c r="N42" i="20"/>
  <c r="R42" i="20" s="1"/>
  <c r="M43" i="20"/>
  <c r="O11" i="20"/>
  <c r="Q11" i="20" s="1"/>
  <c r="P33" i="20"/>
  <c r="O28" i="23"/>
  <c r="Q28" i="23" s="1"/>
  <c r="V28" i="23" s="1"/>
  <c r="P35" i="23"/>
  <c r="R35" i="23" s="1"/>
  <c r="O52" i="23"/>
  <c r="Q52" i="23" s="1"/>
  <c r="T52" i="23" s="1"/>
  <c r="O53" i="23"/>
  <c r="Q53" i="23" s="1"/>
  <c r="P56" i="23"/>
  <c r="R56" i="23" s="1"/>
  <c r="S3" i="20"/>
  <c r="S3" i="23"/>
  <c r="R25" i="20"/>
  <c r="N9" i="20"/>
  <c r="I6" i="20" s="1"/>
  <c r="M42" i="20"/>
  <c r="N46" i="20"/>
  <c r="S48" i="20"/>
  <c r="S55" i="20"/>
  <c r="N9" i="23"/>
  <c r="I6" i="23" s="1"/>
  <c r="P18" i="20"/>
  <c r="P14" i="23"/>
  <c r="R14" i="23" s="1"/>
  <c r="O14" i="23"/>
  <c r="Q14" i="23" s="1"/>
  <c r="V14" i="23" s="1"/>
  <c r="S24" i="20"/>
  <c r="M37" i="20"/>
  <c r="N43" i="20"/>
  <c r="N50" i="20"/>
  <c r="S52" i="20"/>
  <c r="N12" i="20"/>
  <c r="N14" i="20"/>
  <c r="R14" i="20" s="1"/>
  <c r="M20" i="20"/>
  <c r="M36" i="20"/>
  <c r="Q36" i="20" s="1"/>
  <c r="S42" i="20"/>
  <c r="S49" i="20"/>
  <c r="P53" i="20"/>
  <c r="R53" i="20" s="1"/>
  <c r="T53" i="20" s="1"/>
  <c r="P47" i="20"/>
  <c r="P41" i="20"/>
  <c r="R41" i="20" s="1"/>
  <c r="P35" i="20"/>
  <c r="M15" i="20"/>
  <c r="Q15" i="20" s="1"/>
  <c r="V15" i="20" s="1"/>
  <c r="M41" i="20"/>
  <c r="Q41" i="20" s="1"/>
  <c r="N47" i="20"/>
  <c r="N54" i="20"/>
  <c r="S56" i="20"/>
  <c r="K7" i="20"/>
  <c r="P27" i="20"/>
  <c r="P15" i="20"/>
  <c r="P12" i="23"/>
  <c r="R12" i="23" s="1"/>
  <c r="N37" i="20"/>
  <c r="M40" i="20"/>
  <c r="Q40" i="20" s="1"/>
  <c r="S46" i="20"/>
  <c r="M55" i="20"/>
  <c r="M9" i="23"/>
  <c r="H6" i="23" s="1"/>
  <c r="R17" i="23"/>
  <c r="Q31" i="23"/>
  <c r="V31" i="23" s="1"/>
  <c r="S43" i="20"/>
  <c r="M24" i="20"/>
  <c r="Q24" i="20" s="1"/>
  <c r="V24" i="20" s="1"/>
  <c r="M44" i="20"/>
  <c r="Q44" i="20" s="1"/>
  <c r="P51" i="20"/>
  <c r="P45" i="20"/>
  <c r="R45" i="20" s="1"/>
  <c r="P39" i="20"/>
  <c r="P24" i="20"/>
  <c r="P12" i="20"/>
  <c r="N15" i="20"/>
  <c r="N17" i="20"/>
  <c r="R17" i="20" s="1"/>
  <c r="N32" i="20"/>
  <c r="R32" i="20" s="1"/>
  <c r="M34" i="20"/>
  <c r="Q34" i="20" s="1"/>
  <c r="S40" i="20"/>
  <c r="M49" i="20"/>
  <c r="S54" i="20"/>
  <c r="M38" i="20"/>
  <c r="S44" i="20"/>
  <c r="P21" i="20"/>
  <c r="E1" i="20"/>
  <c r="M29" i="20"/>
  <c r="Q29" i="20" s="1"/>
  <c r="N26" i="20"/>
  <c r="R26" i="20" s="1"/>
  <c r="N56" i="20"/>
  <c r="P55" i="20"/>
  <c r="R55" i="20" s="1"/>
  <c r="P49" i="20"/>
  <c r="P43" i="20"/>
  <c r="P37" i="20"/>
  <c r="O19" i="23"/>
  <c r="Q19" i="23" s="1"/>
  <c r="V19" i="23" s="1"/>
  <c r="P43" i="23"/>
  <c r="R43" i="23" s="1"/>
  <c r="P15" i="23"/>
  <c r="R15" i="23" s="1"/>
  <c r="O41" i="23"/>
  <c r="Q41" i="23" s="1"/>
  <c r="O48" i="23"/>
  <c r="O12" i="23"/>
  <c r="O18" i="23"/>
  <c r="Q18" i="23" s="1"/>
  <c r="P46" i="23"/>
  <c r="P55" i="23"/>
  <c r="R55" i="23" s="1"/>
  <c r="P10" i="23"/>
  <c r="P9" i="23" s="1"/>
  <c r="P31" i="23"/>
  <c r="R31" i="23" s="1"/>
  <c r="P54" i="23"/>
  <c r="P28" i="23"/>
  <c r="P29" i="23"/>
  <c r="R29" i="23" s="1"/>
  <c r="P45" i="23"/>
  <c r="R45" i="23" s="1"/>
  <c r="T38" i="23" l="1"/>
  <c r="R28" i="23"/>
  <c r="Q45" i="20"/>
  <c r="B35" i="20"/>
  <c r="B35" i="23"/>
  <c r="R54" i="23"/>
  <c r="Q51" i="23"/>
  <c r="Q54" i="20"/>
  <c r="M1" i="19"/>
  <c r="M4" i="19"/>
  <c r="B43" i="23"/>
  <c r="B43" i="20"/>
  <c r="B75" i="19"/>
  <c r="B12" i="20"/>
  <c r="B12" i="23"/>
  <c r="B13" i="19"/>
  <c r="Q48" i="20"/>
  <c r="T48" i="20" s="1"/>
  <c r="Q27" i="23"/>
  <c r="V27" i="23" s="1"/>
  <c r="R30" i="23"/>
  <c r="W30" i="23" s="1"/>
  <c r="K1" i="19"/>
  <c r="K4" i="19"/>
  <c r="B27" i="19"/>
  <c r="B19" i="23"/>
  <c r="B19" i="20"/>
  <c r="R18" i="23"/>
  <c r="W18" i="23" s="1"/>
  <c r="R46" i="20"/>
  <c r="Q36" i="23"/>
  <c r="B41" i="20"/>
  <c r="B41" i="23"/>
  <c r="H4" i="19"/>
  <c r="G3" i="19"/>
  <c r="H1" i="19"/>
  <c r="Q18" i="20"/>
  <c r="V18" i="20" s="1"/>
  <c r="R21" i="20"/>
  <c r="R51" i="23"/>
  <c r="T51" i="23" s="1"/>
  <c r="V10" i="23"/>
  <c r="R24" i="20"/>
  <c r="W24" i="20" s="1"/>
  <c r="Q42" i="20"/>
  <c r="R33" i="20"/>
  <c r="T45" i="20"/>
  <c r="Q56" i="20"/>
  <c r="Q49" i="20"/>
  <c r="Q54" i="23"/>
  <c r="T54" i="23" s="1"/>
  <c r="Q31" i="20"/>
  <c r="V31" i="20" s="1"/>
  <c r="Q34" i="23"/>
  <c r="T34" i="23" s="1"/>
  <c r="R23" i="20"/>
  <c r="W23" i="20" s="1"/>
  <c r="Q12" i="23"/>
  <c r="V12" i="23" s="1"/>
  <c r="Q48" i="23"/>
  <c r="T53" i="23"/>
  <c r="R33" i="23"/>
  <c r="W33" i="23" s="1"/>
  <c r="Q43" i="20"/>
  <c r="I5" i="23"/>
  <c r="T21" i="23"/>
  <c r="T16" i="20"/>
  <c r="R18" i="20"/>
  <c r="T18" i="20" s="1"/>
  <c r="Q21" i="20"/>
  <c r="V21" i="20" s="1"/>
  <c r="Q39" i="23"/>
  <c r="T50" i="23"/>
  <c r="Q52" i="20"/>
  <c r="G3" i="23"/>
  <c r="T47" i="23"/>
  <c r="V26" i="23"/>
  <c r="T26" i="23"/>
  <c r="J5" i="23"/>
  <c r="T55" i="23"/>
  <c r="T27" i="23"/>
  <c r="R46" i="23"/>
  <c r="T46" i="23" s="1"/>
  <c r="Q38" i="20"/>
  <c r="T38" i="20" s="1"/>
  <c r="R51" i="20"/>
  <c r="T51" i="20" s="1"/>
  <c r="T24" i="23"/>
  <c r="Q20" i="20"/>
  <c r="V20" i="20" s="1"/>
  <c r="R30" i="20"/>
  <c r="T30" i="20" s="1"/>
  <c r="R20" i="20"/>
  <c r="W20" i="20" s="1"/>
  <c r="T28" i="20"/>
  <c r="R12" i="20"/>
  <c r="Q51" i="20"/>
  <c r="W21" i="23"/>
  <c r="R56" i="20"/>
  <c r="T56" i="20" s="1"/>
  <c r="R50" i="20"/>
  <c r="T50" i="20" s="1"/>
  <c r="R39" i="23"/>
  <c r="R10" i="20"/>
  <c r="W10" i="20" s="1"/>
  <c r="T45" i="23"/>
  <c r="T25" i="23"/>
  <c r="T43" i="23"/>
  <c r="Q37" i="20"/>
  <c r="W28" i="20"/>
  <c r="T56" i="23"/>
  <c r="V13" i="23"/>
  <c r="T13" i="23"/>
  <c r="V16" i="23"/>
  <c r="T16" i="23"/>
  <c r="T44" i="23"/>
  <c r="T32" i="23"/>
  <c r="T42" i="23"/>
  <c r="T35" i="23"/>
  <c r="T41" i="20"/>
  <c r="R27" i="20"/>
  <c r="W27" i="20" s="1"/>
  <c r="R49" i="20"/>
  <c r="T40" i="20"/>
  <c r="T11" i="23"/>
  <c r="T37" i="23"/>
  <c r="R39" i="20"/>
  <c r="T39" i="20" s="1"/>
  <c r="T13" i="20"/>
  <c r="T52" i="20"/>
  <c r="W32" i="23"/>
  <c r="R54" i="20"/>
  <c r="T40" i="23"/>
  <c r="T36" i="23"/>
  <c r="V11" i="20"/>
  <c r="T11" i="20"/>
  <c r="T20" i="23"/>
  <c r="W20" i="23"/>
  <c r="W33" i="20"/>
  <c r="T33" i="20"/>
  <c r="V22" i="23"/>
  <c r="T22" i="23"/>
  <c r="V23" i="20"/>
  <c r="T33" i="23"/>
  <c r="T35" i="20"/>
  <c r="T44" i="20"/>
  <c r="T34" i="20"/>
  <c r="T30" i="23"/>
  <c r="W16" i="20"/>
  <c r="Q55" i="20"/>
  <c r="T55" i="20" s="1"/>
  <c r="J6" i="23"/>
  <c r="T48" i="23"/>
  <c r="T19" i="23"/>
  <c r="T36" i="20"/>
  <c r="R10" i="23"/>
  <c r="T10" i="23" s="1"/>
  <c r="W13" i="20"/>
  <c r="T42" i="20"/>
  <c r="T41" i="23"/>
  <c r="R43" i="20"/>
  <c r="T43" i="20" s="1"/>
  <c r="W31" i="20"/>
  <c r="T22" i="20"/>
  <c r="Q10" i="20"/>
  <c r="J5" i="20"/>
  <c r="V18" i="23"/>
  <c r="T18" i="23"/>
  <c r="W21" i="20"/>
  <c r="W12" i="23"/>
  <c r="T31" i="23"/>
  <c r="W31" i="23"/>
  <c r="T15" i="23"/>
  <c r="W15" i="23"/>
  <c r="T12" i="20"/>
  <c r="W12" i="20"/>
  <c r="V29" i="20"/>
  <c r="T29" i="20"/>
  <c r="T17" i="20"/>
  <c r="W17" i="20"/>
  <c r="R15" i="20"/>
  <c r="T23" i="23"/>
  <c r="T46" i="20"/>
  <c r="T19" i="20"/>
  <c r="W19" i="20"/>
  <c r="J6" i="20"/>
  <c r="T29" i="23"/>
  <c r="W29" i="23"/>
  <c r="T28" i="23"/>
  <c r="W28" i="23"/>
  <c r="T14" i="20"/>
  <c r="W14" i="20"/>
  <c r="H7" i="23"/>
  <c r="H4" i="23"/>
  <c r="F2" i="23" s="1"/>
  <c r="T32" i="20"/>
  <c r="W32" i="20"/>
  <c r="W17" i="23"/>
  <c r="T17" i="23"/>
  <c r="T14" i="23"/>
  <c r="W14" i="23"/>
  <c r="W26" i="20"/>
  <c r="T26" i="20"/>
  <c r="R37" i="20"/>
  <c r="R47" i="20"/>
  <c r="T47" i="20" s="1"/>
  <c r="T49" i="20"/>
  <c r="T25" i="20"/>
  <c r="W25" i="20"/>
  <c r="T27" i="20"/>
  <c r="T24" i="20"/>
  <c r="B20" i="23" l="1"/>
  <c r="B29" i="19"/>
  <c r="B20" i="20"/>
  <c r="W18" i="20"/>
  <c r="B15" i="19"/>
  <c r="B13" i="23"/>
  <c r="B13" i="20"/>
  <c r="T12" i="23"/>
  <c r="T54" i="20"/>
  <c r="B44" i="20"/>
  <c r="B44" i="23"/>
  <c r="B77" i="19"/>
  <c r="T39" i="23"/>
  <c r="T23" i="20"/>
  <c r="T31" i="20"/>
  <c r="T21" i="20"/>
  <c r="W30" i="20"/>
  <c r="T20" i="20"/>
  <c r="T37" i="20"/>
  <c r="T10" i="20"/>
  <c r="R9" i="20"/>
  <c r="I7" i="20" s="1"/>
  <c r="R9" i="23"/>
  <c r="I4" i="23" s="1"/>
  <c r="V10" i="20"/>
  <c r="Q9" i="20"/>
  <c r="H7" i="20" s="1"/>
  <c r="W10" i="23"/>
  <c r="T15" i="20"/>
  <c r="W15" i="20"/>
  <c r="B45" i="23" l="1"/>
  <c r="B79" i="19"/>
  <c r="B45" i="20"/>
  <c r="B14" i="20"/>
  <c r="B14" i="23"/>
  <c r="B21" i="23"/>
  <c r="B31" i="19"/>
  <c r="B21" i="20"/>
  <c r="I7" i="23"/>
  <c r="I2" i="23" s="1"/>
  <c r="I4" i="20"/>
  <c r="J4" i="20" s="1"/>
  <c r="H4" i="20"/>
  <c r="F2" i="20" s="1"/>
  <c r="J4" i="23"/>
  <c r="G2" i="23"/>
  <c r="I1" i="23"/>
  <c r="I2" i="20"/>
  <c r="B22" i="20" l="1"/>
  <c r="B22" i="23"/>
  <c r="B33" i="19"/>
  <c r="I1" i="20"/>
  <c r="B81" i="19"/>
  <c r="B46" i="20"/>
  <c r="B46" i="23"/>
  <c r="G2" i="20"/>
  <c r="B83" i="19" l="1"/>
  <c r="B47" i="20"/>
  <c r="B47" i="23"/>
  <c r="B35" i="19"/>
  <c r="B23" i="23"/>
  <c r="B23" i="20"/>
  <c r="B24" i="23" l="1"/>
  <c r="B24" i="20"/>
  <c r="B37" i="19"/>
  <c r="B85" i="19"/>
  <c r="B48" i="20"/>
  <c r="B48" i="23"/>
  <c r="B87" i="19" l="1"/>
  <c r="B49" i="23"/>
  <c r="B49" i="20"/>
  <c r="B25" i="23"/>
  <c r="B25" i="20"/>
  <c r="B50" i="23" l="1"/>
  <c r="B50" i="20"/>
</calcChain>
</file>

<file path=xl/comments1.xml><?xml version="1.0" encoding="utf-8"?>
<comments xmlns="http://schemas.openxmlformats.org/spreadsheetml/2006/main">
  <authors>
    <author>EA_Vorobieva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04"/>
          </rPr>
          <t>EA_Vorobieva:</t>
        </r>
        <r>
          <rPr>
            <sz val="9"/>
            <color indexed="81"/>
            <rFont val="Tahoma"/>
            <family val="2"/>
            <charset val="204"/>
          </rPr>
          <t xml:space="preserve">
с учетом тарифа на ХВС</t>
        </r>
      </text>
    </comment>
  </commentList>
</comments>
</file>

<file path=xl/comments2.xml><?xml version="1.0" encoding="utf-8"?>
<comments xmlns="http://schemas.openxmlformats.org/spreadsheetml/2006/main">
  <authors>
    <author>EA_Vorobieva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04"/>
          </rPr>
          <t>EA_Vorobieva:</t>
        </r>
        <r>
          <rPr>
            <sz val="9"/>
            <color indexed="81"/>
            <rFont val="Tahoma"/>
            <family val="2"/>
            <charset val="204"/>
          </rPr>
          <t xml:space="preserve">
с учетом тарифа на ХВС</t>
        </r>
      </text>
    </comment>
  </commentList>
</comments>
</file>

<file path=xl/sharedStrings.xml><?xml version="1.0" encoding="utf-8"?>
<sst xmlns="http://schemas.openxmlformats.org/spreadsheetml/2006/main" count="772" uniqueCount="218">
  <si>
    <t>НЕ ТРОГАТЬ!!!!!</t>
  </si>
  <si>
    <t>Район</t>
  </si>
  <si>
    <t>Код района</t>
  </si>
  <si>
    <t>Сельсовет</t>
  </si>
  <si>
    <t>Организация</t>
  </si>
  <si>
    <t>ИНН</t>
  </si>
  <si>
    <t>Индекс</t>
  </si>
  <si>
    <t>в ценах 1 полугодия</t>
  </si>
  <si>
    <t>в ценах 2 полугодия</t>
  </si>
  <si>
    <t>ПО от шаблона отличается на АЭС и Юж.генер комп</t>
  </si>
  <si>
    <t>ПО</t>
  </si>
  <si>
    <t>Рост по сельсоветам, %</t>
  </si>
  <si>
    <t>Яляется ли плательщиком НДС</t>
  </si>
  <si>
    <t>Гкал</t>
  </si>
  <si>
    <t>Руб./Гкал</t>
  </si>
  <si>
    <t>Наименование Организации</t>
  </si>
  <si>
    <t>ДА</t>
  </si>
  <si>
    <t>НЕТ</t>
  </si>
  <si>
    <t>№ п/п</t>
  </si>
  <si>
    <t>Наименование муниципального района</t>
  </si>
  <si>
    <t>Наименование муниципального образования</t>
  </si>
  <si>
    <t>Наименование организации</t>
  </si>
  <si>
    <t xml:space="preserve">№ постановления по утверждению производственной программы (при наличии) и установлению тарифов на горячую воду </t>
  </si>
  <si>
    <t xml:space="preserve"> система ГВС</t>
  </si>
  <si>
    <t>с 1 января 2016 год</t>
  </si>
  <si>
    <t>с 1 июля 2016 год</t>
  </si>
  <si>
    <t>с 1 января 2017 года</t>
  </si>
  <si>
    <t>с 1 июля 2017 года</t>
  </si>
  <si>
    <t>с 1 января 2018 года</t>
  </si>
  <si>
    <t>с 1 июля 2018 года</t>
  </si>
  <si>
    <t>население</t>
  </si>
  <si>
    <t>бюджетные потребители</t>
  </si>
  <si>
    <t>прочие потребители</t>
  </si>
  <si>
    <t>1 полуг</t>
  </si>
  <si>
    <t>Большесолдатский район</t>
  </si>
  <si>
    <t xml:space="preserve">Волоконский сельсовет </t>
  </si>
  <si>
    <t xml:space="preserve">ГУПКО "Курскоблжилкомхоз" </t>
  </si>
  <si>
    <t>компонент на холодную воду, руб./м3</t>
  </si>
  <si>
    <t>закрытая</t>
  </si>
  <si>
    <t>компонент на тепловую энергию, руб./Гкал</t>
  </si>
  <si>
    <t>Железногорский район</t>
  </si>
  <si>
    <t>пос. Магнитный</t>
  </si>
  <si>
    <t>Постановления КТЦ Курской области от 15.10.2018 №35,  36</t>
  </si>
  <si>
    <t>Новоандросовский сельсовет</t>
  </si>
  <si>
    <t xml:space="preserve">МУП «Районное коммунальное хозяйство» </t>
  </si>
  <si>
    <t>Постановления КТЦ Курской области от 30.10.2015 №76 (в редакции от 16.12.2016 №86, от 13.12.2017 №88)</t>
  </si>
  <si>
    <t>открытая</t>
  </si>
  <si>
    <t>Разветьевский сельсовет</t>
  </si>
  <si>
    <t>Студенокский сельсовет</t>
  </si>
  <si>
    <t xml:space="preserve">МУП «Районное коммунальное хозяйство»  </t>
  </si>
  <si>
    <t>Курский район</t>
  </si>
  <si>
    <t xml:space="preserve"> Клюквинский сельсовет</t>
  </si>
  <si>
    <t xml:space="preserve">АО "ГАЗСПЕЦРЕСУРС" </t>
  </si>
  <si>
    <t>ФГБУ "ЦЖКУ" Минобороны России</t>
  </si>
  <si>
    <t>компонент на теплоноситель, руб./м3</t>
  </si>
  <si>
    <t>Рышковский сельсовет</t>
  </si>
  <si>
    <t>Моковский сельсовет</t>
  </si>
  <si>
    <t>Щетинский сельсовет</t>
  </si>
  <si>
    <t>МУП ЖКХ "Родник"</t>
  </si>
  <si>
    <t>Курчатовский район</t>
  </si>
  <si>
    <t>п.им. К.Либкнехта</t>
  </si>
  <si>
    <t xml:space="preserve">ГУПКО "Курскоблжилкомхоз"                              </t>
  </si>
  <si>
    <t xml:space="preserve"> п. Медвенка</t>
  </si>
  <si>
    <t>Обоянский район</t>
  </si>
  <si>
    <t>г. Обоянь</t>
  </si>
  <si>
    <t>ООО "Обоянские Коммунальные Тепловые Сети"</t>
  </si>
  <si>
    <t>Октябрьский район</t>
  </si>
  <si>
    <t>п.Прямицыно</t>
  </si>
  <si>
    <t>Поныровский район</t>
  </si>
  <si>
    <t>п.Поныри</t>
  </si>
  <si>
    <t>ООО Теплосети п.Поныри</t>
  </si>
  <si>
    <t>город Рыльск</t>
  </si>
  <si>
    <t>ООО "ПРОМ-ЭНЕРГО-СЕРВИС"</t>
  </si>
  <si>
    <t xml:space="preserve">ФГБУ "Санаторий "Марьино" </t>
  </si>
  <si>
    <t>ГУПКО "Курскоблжилкомхоз"</t>
  </si>
  <si>
    <t>Закрытая</t>
  </si>
  <si>
    <t>Советский район</t>
  </si>
  <si>
    <t>Советский сельсовет</t>
  </si>
  <si>
    <t>Суджанский район</t>
  </si>
  <si>
    <t>г.Суджа</t>
  </si>
  <si>
    <t>МУП КЭТС г. Суджи</t>
  </si>
  <si>
    <t>Черемисиновский район</t>
  </si>
  <si>
    <t>Краснополянский  сельсовет</t>
  </si>
  <si>
    <t>город Железногорск</t>
  </si>
  <si>
    <t xml:space="preserve">МУП "Гортеплосеть"
</t>
  </si>
  <si>
    <t>ООО "Комфорт"</t>
  </si>
  <si>
    <t>город Курск</t>
  </si>
  <si>
    <t>Курский завод "Маяк" - филиал АО "Нижегородское научно-производственное объединение имени М.В.Фрунзе"</t>
  </si>
  <si>
    <t>ООО "Теплогенерирующая компания"</t>
  </si>
  <si>
    <t xml:space="preserve">ГУПКО "Курскоблжилкомхоз"                       </t>
  </si>
  <si>
    <t xml:space="preserve">МУП "Курские городские коммунальные тепловые сети"
</t>
  </si>
  <si>
    <t>ООО "Агропроект"</t>
  </si>
  <si>
    <t>Постановления КТЦ Курской области от 10.10.2018 №32, 33</t>
  </si>
  <si>
    <t>город Курчатов</t>
  </si>
  <si>
    <t>АО «Концерн Росэнергоатом» (филиал «Курская атомная станция»)</t>
  </si>
  <si>
    <t>г.Щигры</t>
  </si>
  <si>
    <t>г.Льгов</t>
  </si>
  <si>
    <t>г.Фатеж</t>
  </si>
  <si>
    <t>ОБЪЕМ ТЭ 
на ПОДОГРЕВ НАСЕЛЕНИЮ
1 полугодия</t>
  </si>
  <si>
    <t>ОБЪЕМ ТЭ 
на ПОДОГРЕВ НАСЕЛЕНИЮ 
2 полугодия</t>
  </si>
  <si>
    <t>ГОДОВОЙ ОБЪЕМ ТЭ 
на ПОДОГРЕВ НАСЕЛЕНИЮ</t>
  </si>
  <si>
    <t>ОБЪЕМ М3  ГВС  НАСЕЛЕНИЮ
1 полугодия</t>
  </si>
  <si>
    <t>ОБЪЕМ М3  ГВС  НАСЕЛЕНИЮ
2 полугодия</t>
  </si>
  <si>
    <t>ГОДОВОЙ  М3  ГВС  НАСЕЛЕНИЮ</t>
  </si>
  <si>
    <t>ОБЪЕМ ТЭ 
на ПОДОГРЕВ ЮРЛИЦАМ 
2 полугодия</t>
  </si>
  <si>
    <t>ОБЪЕМ ТЭ 
на ПОДОГРЕВ ЮРЛИЦАМ 
1 полугодия</t>
  </si>
  <si>
    <t>ГОДОВОЙ ОБЪЕМ ТЭ 
на ПОДОГРЕВ ЮРЛИЦАМ</t>
  </si>
  <si>
    <t>ОБЪЕМ М3  ГВС ЮРЛИЦАМ 
1 полугодия</t>
  </si>
  <si>
    <t>ОБЪЕМ М3  ГВС ЮРЛИЦАМ 
2 полугодия</t>
  </si>
  <si>
    <t xml:space="preserve">ВСЕГО ГОДОВОЙ ОБЪЕМ ТЭ НА ПОДОГРЕВ </t>
  </si>
  <si>
    <t>ГОДОВОЙ ОБЪЕМ  М3  ГВС ЮРЛИЦАМ</t>
  </si>
  <si>
    <t>ОБЩИЙ ОБЪЕМ ТЭ 
1 полугодие</t>
  </si>
  <si>
    <t>ОБЩИЙ ОБЪЕМ ТЭ 
2 полугодие</t>
  </si>
  <si>
    <t xml:space="preserve"> Ивановский сельсовет</t>
  </si>
  <si>
    <t>Рыльский район</t>
  </si>
  <si>
    <t>Щигровский район</t>
  </si>
  <si>
    <t>Фатежский район</t>
  </si>
  <si>
    <t>Система (открытая/закрытая)</t>
  </si>
  <si>
    <t>Льговский район</t>
  </si>
  <si>
    <t>ОБЩИЙ ОБЪЕМ ВОДЫ, м3 
1 полугодие</t>
  </si>
  <si>
    <t>ОБЩИЙ ОБЪЕМ ВОДЫ, м3 
2 полугодие</t>
  </si>
  <si>
    <t>ГОДОВОЙ ОБЩИЙ ОБЪЕМ ВОДЫ, м3</t>
  </si>
  <si>
    <t>млн.руб.</t>
  </si>
  <si>
    <t>Руб./м3</t>
  </si>
  <si>
    <t>ВЫРУЧКА комп ТЭ 
на 1 полуг</t>
  </si>
  <si>
    <t>ВЫРУЧКА  
комп Воды
на 1 полуг</t>
  </si>
  <si>
    <t>ВЫРУЧКА  
комп Воды
на 2 полуг</t>
  </si>
  <si>
    <t>Выручка в тарифах 1 полугодия</t>
  </si>
  <si>
    <t>Выручка в тарифах 2 полугодия</t>
  </si>
  <si>
    <t>М3</t>
  </si>
  <si>
    <t>КОЭФФИЦИЕНТ ПОДОГРЕВА</t>
  </si>
  <si>
    <t>ООО "Теткинское МУП ЖКХ"</t>
  </si>
  <si>
    <t>Наименование юридического лица</t>
  </si>
  <si>
    <t>Плательщик НДС</t>
  </si>
  <si>
    <t>АО "Концерн Росэнергоатом" (филиал "Курская атомная станция")</t>
  </si>
  <si>
    <t>да</t>
  </si>
  <si>
    <t>нет</t>
  </si>
  <si>
    <t>МУП "Кшенское" поселка Кшенский</t>
  </si>
  <si>
    <t>ООО "Комфорт" г. Железногорск</t>
  </si>
  <si>
    <t>ФГБУ "Санаторий Марьино"</t>
  </si>
  <si>
    <t>АО "ККХП"</t>
  </si>
  <si>
    <t>АО "ТЭСК"</t>
  </si>
  <si>
    <t>МУП "Гортеплосеть"</t>
  </si>
  <si>
    <t>МУП КЭТС г.Суджа</t>
  </si>
  <si>
    <t>МУП "Теплосеть"</t>
  </si>
  <si>
    <t>ООО "ГОТЭК-ЦПУ"</t>
  </si>
  <si>
    <t>ООО "Курские Внешние Коммунальные сети"</t>
  </si>
  <si>
    <t>ООО «НИАГАРА+»</t>
  </si>
  <si>
    <t>ООО "Свободинский электромеханический завод"</t>
  </si>
  <si>
    <t>ООО "Хомутовские КТС"</t>
  </si>
  <si>
    <t>ООО "Южная генерирующая компания"</t>
  </si>
  <si>
    <t>Филиал ФГБУ "ЦЖКУ" Минобороны России по ЗВО</t>
  </si>
  <si>
    <t>ООО "Жилсервис ЗЖБИ-3"</t>
  </si>
  <si>
    <t>МКУ "Управление обеспечения деятельности органов местного самоуправления"</t>
  </si>
  <si>
    <t>МУП "Районное коммунальное хозяйство"</t>
  </si>
  <si>
    <t>т</t>
  </si>
  <si>
    <t>сисм</t>
  </si>
  <si>
    <t>ВЫРУЧКА комп  ТЭ 
на 2 полуг</t>
  </si>
  <si>
    <t>ВЫРУЧКА</t>
  </si>
  <si>
    <t>АГРОПРОЕКТ в ШАБЛОНЕ С ОБЪЕМАМИ ХВС</t>
  </si>
  <si>
    <t>С НДС</t>
  </si>
  <si>
    <t>Тариф</t>
  </si>
  <si>
    <t>2 полуг</t>
  </si>
  <si>
    <t>Юрлица</t>
  </si>
  <si>
    <t>ОБЪЕМ М3</t>
  </si>
  <si>
    <t>ТАРИФ ЗА м3</t>
  </si>
  <si>
    <t>РАСЧЕТА ИНДЕКСА НА 2023</t>
  </si>
  <si>
    <t>Постановление КТЦ  от 20.12.2018 № 293 (в ред. пост. КТЦ от 17.12.2019 № 247, от 11.12.2020 № 237-вод, от 29.11.2021 № 184-вод, 185-вод, от 23.11.2022 № 233-вод, 234-вод)</t>
  </si>
  <si>
    <t xml:space="preserve">Ворошневский сельсовет
</t>
  </si>
  <si>
    <t>п.Учительский Ивановский сельсовет</t>
  </si>
  <si>
    <t>РАСХОЖДЕНИЕ ПО АГРОПРОЕКТУ НА ВЕЛИЧИНУ ВОДОКАНАЛА</t>
  </si>
  <si>
    <t>ООО "Энергосервисная компания ЖБК-1"</t>
  </si>
  <si>
    <t>Постановление КТЦ от 09.02.2023                 №3-вод, № 4-вод</t>
  </si>
  <si>
    <t>Медвенский район</t>
  </si>
  <si>
    <t>ПО СОСТОЯНИЮ НА 01.01.2024</t>
  </si>
  <si>
    <t>ПО СОСТОЯНИЮ НА 01.07.2024</t>
  </si>
  <si>
    <t>от 30.11.2023 № 224-225-вод</t>
  </si>
  <si>
    <t xml:space="preserve">ООО "Коммунальщик" </t>
  </si>
  <si>
    <t>от 16.12.2020 № 254-вод, 255-вод (в ред. №230-вод, 231-вод от 14.12.2021, № 235-вод-№ 236-вод от 25.11.2022, № 220-221-вод от 30.11.2023)</t>
  </si>
  <si>
    <r>
      <t xml:space="preserve">Информация об установленых тарифах на горячую воду, поставляемую потребителям Курской области  на </t>
    </r>
    <r>
      <rPr>
        <b/>
        <sz val="20"/>
        <rFont val="Times New Roman"/>
        <family val="1"/>
        <charset val="204"/>
      </rPr>
      <t>2024</t>
    </r>
    <r>
      <rPr>
        <b/>
        <sz val="18"/>
        <rFont val="Times New Roman"/>
        <family val="1"/>
        <charset val="204"/>
      </rPr>
      <t xml:space="preserve"> год</t>
    </r>
  </si>
  <si>
    <t>Постановление КТЦ КО от 16.11.2023 № 67</t>
  </si>
  <si>
    <t>Постановление КТЦ КО от 16.11.2023 № 66</t>
  </si>
  <si>
    <t>Постановление КТЦ КО от 25.11.2022 № 77 (в редакции от 30.11.2023 № 80)</t>
  </si>
  <si>
    <t>Постановление КТЦ КО от 25.11.2022 № 244-вод (в редакции от 30.11.2023 № 235-вод)</t>
  </si>
  <si>
    <t>Постановление КТЦ КО от 23.11.2023 № 160-вод, 161-вод</t>
  </si>
  <si>
    <t xml:space="preserve">Постановление КТЦ 
от 29.11.2021  № 186-вод -187-вод (в редакции постановлений КТЦ от 23.11.2022 № 229-вод, № 230-вод, от 16.11.2023 № 133-вод, № 134-вод) </t>
  </si>
  <si>
    <t xml:space="preserve">АО "Квадра" (филиал "Курская генерация") </t>
  </si>
  <si>
    <t>Постановление КТЦ КО от 16.11.2023 № 65</t>
  </si>
  <si>
    <t>Постановление КТЦ от 30.11.2023 № 236-вод, № 237-вод</t>
  </si>
  <si>
    <t>Постановление КТЦ от 23.11.2023             № 69</t>
  </si>
  <si>
    <t>от 18.12.2018 №62 (в редакции постановления КТЦ от 17.12.2019 № 74, от 16.12.2020 № 64, от 20.12.2021 № 79, от 25.11.2022 № 75, от 05.12.2023 № 84)</t>
  </si>
  <si>
    <t>от 18.12.2018 №280,281 (в редакции от 2.06.2019 №12, в редакции постановления КТЦ от 17.12.2019 №248,249, от 16.12.2020 256-вод, 257-вод, 266-вод, 267- вод от 20.12.2021, от 25.11.2022 №237-вод, № 238-вод, от 05.12.2023 №242-вод, № 243-вод )</t>
  </si>
  <si>
    <t>от 23.11.2023  № 162-вод, № 163-вод</t>
  </si>
  <si>
    <t>от 23.11.2023 № 71</t>
  </si>
  <si>
    <t>от 30.11.2023 № 230-вод, № 231-вод</t>
  </si>
  <si>
    <t>от 18.11.2022 № 79-вод, 80-вод (в ред. постановлений от 30.11.2023 № 228-вод, № 229-вод)</t>
  </si>
  <si>
    <t>Касторенский район</t>
  </si>
  <si>
    <t>Лачиновский сельсовет</t>
  </si>
  <si>
    <t>Постановление КТЦ от 05.12.2023 
№ 241-вод</t>
  </si>
  <si>
    <t>Постановление КТЦ от 05.12.2023 
№ 82</t>
  </si>
  <si>
    <t>Компоненты</t>
  </si>
  <si>
    <t>Постановление КТЦ 
от 05.12.2023  № 81</t>
  </si>
  <si>
    <t>Постановление КТЦ 
от 05.12.2023 № 239-вод</t>
  </si>
  <si>
    <t>Постановление КТЦ от 29.11.2021  № 60 (в редакции постновления от 23.11.2022 № 68, от 16.11.2023 № 61)</t>
  </si>
  <si>
    <t>Постановление КТЦ 
от 30.11.2023 № 227-вод</t>
  </si>
  <si>
    <t>Постановление КТЦ 
от 16.11.2023 № 62</t>
  </si>
  <si>
    <t>Индивидуальный предприниматель Рустем Мансур Исмаилович</t>
  </si>
  <si>
    <t>Постановление КТЦ
от 26.10.2023 № 79-вод</t>
  </si>
  <si>
    <t>ЭОТ на ПОДОГРЕВ 
на 1 полуг</t>
  </si>
  <si>
    <t>ЭОТ  на ПОДОГРЕВ
на 2 полуг</t>
  </si>
  <si>
    <t>Тариф населения на ПОДОГРЕВ
на 1 полуг</t>
  </si>
  <si>
    <t>Тариф населения на ПОДОГРЕВ
на 2 полуг</t>
  </si>
  <si>
    <t>ЭОТ за 1м3 на ХОЛВОДУ 
на 1 полуг</t>
  </si>
  <si>
    <t>ЭОТ за 1м3 на ХОЛВОДУ 
на 2 полуг</t>
  </si>
  <si>
    <t>Тариф за 1м3 населению на ХОЛВОДУ 
на 1 полуг</t>
  </si>
  <si>
    <t>Тариф за 1м3 населению на ХОЛВОДУ 
на 2 полуг</t>
  </si>
  <si>
    <t>Двухкомпонентные тарифы на горячую воду</t>
  </si>
  <si>
    <t>Постановления КТЦ КО от 14.12.2021 № 232-вод, 233-вод ( в редакции постановлений № 77-вод-№ 78-вод от 18.11.2022, № 131-132-вод от 16.11.2023)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</si>
</sst>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00"/>
    <numFmt numFmtId="169" formatCode="0.000%"/>
    <numFmt numFmtId="170" formatCode="_-* #,##0.000_р_._-;\-* #,##0.000_р_._-;_-* &quot;-&quot;??_р_._-;_-@_-"/>
    <numFmt numFmtId="171" formatCode="#,##0.0"/>
    <numFmt numFmtId="172" formatCode="0.0000"/>
    <numFmt numFmtId="173" formatCode="0.0%"/>
    <numFmt numFmtId="174" formatCode="_-* #,##0.00[$€-1]_-;\-* #,##0.00[$€-1]_-;_-* &quot;-&quot;??[$€-1]_-"/>
    <numFmt numFmtId="175" formatCode="0.0%_);\(0.0%\)"/>
    <numFmt numFmtId="176" formatCode="#,##0;\(#,##0\)"/>
    <numFmt numFmtId="177" formatCode="_-* #,##0.00\ _$_-;\-* #,##0.00\ _$_-;_-* &quot;-&quot;??\ _$_-;_-@_-"/>
    <numFmt numFmtId="178" formatCode="#.##0\.00"/>
    <numFmt numFmtId="179" formatCode="#\.00"/>
    <numFmt numFmtId="180" formatCode="\$#\.00"/>
    <numFmt numFmtId="181" formatCode="#\."/>
    <numFmt numFmtId="182" formatCode="General_)"/>
    <numFmt numFmtId="183" formatCode="_-* #,##0&quot;đ.&quot;_-;\-* #,##0&quot;đ.&quot;_-;_-* &quot;-&quot;&quot;đ.&quot;_-;_-@_-"/>
    <numFmt numFmtId="184" formatCode="_-* #,##0.00&quot;đ.&quot;_-;\-* #,##0.00&quot;đ.&quot;_-;_-* &quot;-&quot;??&quot;đ.&quot;_-;_-@_-"/>
    <numFmt numFmtId="185" formatCode="&quot;$&quot;#,##0_);[Red]\(&quot;$&quot;#,##0\)"/>
    <numFmt numFmtId="186" formatCode="\$#,##0\ ;\(\$#,##0\)"/>
    <numFmt numFmtId="187" formatCode="#,##0.000[$р.-419];\-#,##0.000[$р.-419]"/>
    <numFmt numFmtId="188" formatCode="_-* #,##0.0\ _$_-;\-* #,##0.0\ _$_-;_-* &quot;-&quot;??\ _$_-;_-@_-"/>
    <numFmt numFmtId="189" formatCode="0.0"/>
    <numFmt numFmtId="190" formatCode="#,##0.0_);\(#,##0.0\)"/>
    <numFmt numFmtId="191" formatCode="#,##0_ ;[Red]\-#,##0\ "/>
    <numFmt numFmtId="192" formatCode="#,##0_);[Blue]\(#,##0\)"/>
    <numFmt numFmtId="193" formatCode="_-* #,##0_-;\-* #,##0_-;_-* &quot;-&quot;_-;_-@_-"/>
    <numFmt numFmtId="194" formatCode="_-* #,##0.00_-;\-* #,##0.00_-;_-* &quot;-&quot;??_-;_-@_-"/>
    <numFmt numFmtId="195" formatCode="#,##0__\ \ \ \ "/>
    <numFmt numFmtId="196" formatCode="_-&quot;£&quot;* #,##0_-;\-&quot;£&quot;* #,##0_-;_-&quot;£&quot;* &quot;-&quot;_-;_-@_-"/>
    <numFmt numFmtId="197" formatCode="_-&quot;£&quot;* #,##0.00_-;\-&quot;£&quot;* #,##0.00_-;_-&quot;£&quot;* &quot;-&quot;??_-;_-@_-"/>
    <numFmt numFmtId="198" formatCode="#,##0.00&quot;т.р.&quot;;\-#,##0.00&quot;т.р.&quot;"/>
    <numFmt numFmtId="199" formatCode="#,##0.0;[Red]#,##0.0"/>
    <numFmt numFmtId="200" formatCode="_-* #,##0_đ_._-;\-* #,##0_đ_._-;_-* &quot;-&quot;_đ_._-;_-@_-"/>
    <numFmt numFmtId="201" formatCode="_-* #,##0.00_đ_._-;\-* #,##0.00_đ_._-;_-* &quot;-&quot;??_đ_._-;_-@_-"/>
    <numFmt numFmtId="202" formatCode="\(#,##0.0\)"/>
    <numFmt numFmtId="203" formatCode="#,##0\ &quot;?.&quot;;\-#,##0\ &quot;?.&quot;"/>
    <numFmt numFmtId="204" formatCode="#,##0______;;&quot;------------      &quot;"/>
    <numFmt numFmtId="205" formatCode="#,##0.000_ ;\-#,##0.000\ "/>
    <numFmt numFmtId="206" formatCode="#,##0.00_ ;[Red]\-#,##0.00\ "/>
    <numFmt numFmtId="207" formatCode="#,##0.000"/>
    <numFmt numFmtId="208" formatCode="0_)"/>
    <numFmt numFmtId="209" formatCode="_-* #,##0\ _р_._-;\-* #,##0\ _р_._-;_-* &quot;-&quot;\ _р_._-;_-@_-"/>
    <numFmt numFmtId="210" formatCode="_-* #,##0.00\ _р_._-;\-* #,##0.00\ _р_._-;_-* &quot;-&quot;??\ _р_._-;_-@_-"/>
    <numFmt numFmtId="211" formatCode="_-* #,##0\ _$_-;\-* #,##0\ _$_-;_-* &quot;-&quot;\ _$_-;_-@_-"/>
    <numFmt numFmtId="212" formatCode="#,##0.00_ ;\-#,##0.00\ "/>
    <numFmt numFmtId="213" formatCode="%#\.00"/>
    <numFmt numFmtId="214" formatCode="0.000000"/>
    <numFmt numFmtId="215" formatCode="_-* #,##0_р_._-;\-* #,##0_р_._-;_-* &quot;-&quot;??_р_._-;_-@_-"/>
    <numFmt numFmtId="216" formatCode="_-* #,##0.0000_р_._-;\-* #,##0.0000_р_._-;_-* &quot;-&quot;??_р_._-;_-@_-"/>
    <numFmt numFmtId="217" formatCode="0.00000"/>
    <numFmt numFmtId="218" formatCode="_-* #,##0.00000_р_._-;\-* #,##0.00000_р_._-;_-* &quot;-&quot;??_р_._-;_-@_-"/>
    <numFmt numFmtId="219" formatCode="#,##0.0000"/>
    <numFmt numFmtId="220" formatCode="_-* #,##0.000000_р_._-;\-* #,##0.000000_р_._-;_-* &quot;-&quot;??_р_._-;_-@_-"/>
    <numFmt numFmtId="221" formatCode="_-* #,##0.0_р_._-;\-* #,##0.0_р_._-;_-* &quot;-&quot;??_р_._-;_-@_-"/>
    <numFmt numFmtId="222" formatCode="0.00000000"/>
  </numFmts>
  <fonts count="18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0000CC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rgb="FF0000CC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i/>
      <sz val="11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10"/>
      <name val="Arial Cyr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sz val="10"/>
      <name val="Tahoma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sz val="11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u/>
      <sz val="9"/>
      <color indexed="32"/>
      <name val="Tahoma"/>
      <family val="2"/>
      <charset val="204"/>
    </font>
    <font>
      <u/>
      <sz val="9"/>
      <color indexed="12"/>
      <name val="Tahoma"/>
      <family val="2"/>
      <charset val="204"/>
    </font>
    <font>
      <u/>
      <sz val="9"/>
      <color indexed="1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CC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2"/>
      <color rgb="FF0000CC"/>
      <name val="Calibri"/>
      <family val="2"/>
      <charset val="204"/>
      <scheme val="minor"/>
    </font>
    <font>
      <sz val="12"/>
      <color rgb="FF0000CC"/>
      <name val="Calibri"/>
      <family val="2"/>
      <charset val="204"/>
      <scheme val="minor"/>
    </font>
    <font>
      <b/>
      <sz val="11"/>
      <color rgb="FF0000CC"/>
      <name val="Calibri"/>
      <family val="2"/>
      <charset val="204"/>
      <scheme val="minor"/>
    </font>
    <font>
      <b/>
      <i/>
      <sz val="11"/>
      <color rgb="FF0000CC"/>
      <name val="Calibri"/>
      <family val="2"/>
      <charset val="204"/>
      <scheme val="minor"/>
    </font>
    <font>
      <i/>
      <sz val="14"/>
      <color rgb="FFFF0000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4"/>
      <color rgb="FF0000CC"/>
      <name val="Calibri"/>
      <family val="2"/>
      <charset val="204"/>
      <scheme val="minor"/>
    </font>
    <font>
      <b/>
      <sz val="12"/>
      <color rgb="FF0000CC"/>
      <name val="Calibri"/>
      <family val="2"/>
      <charset val="204"/>
      <scheme val="minor"/>
    </font>
    <font>
      <b/>
      <sz val="11"/>
      <color rgb="FF0000CC"/>
      <name val="Times New Roman"/>
      <family val="1"/>
      <charset val="204"/>
    </font>
    <font>
      <b/>
      <i/>
      <sz val="11"/>
      <color rgb="FF0000CC"/>
      <name val="Times New Roman"/>
      <family val="1"/>
      <charset val="204"/>
    </font>
    <font>
      <i/>
      <sz val="11"/>
      <color rgb="FF0000CC"/>
      <name val="Times New Roman"/>
      <family val="1"/>
      <charset val="204"/>
    </font>
    <font>
      <b/>
      <i/>
      <sz val="14"/>
      <color rgb="FF0000CC"/>
      <name val="Times New Roman"/>
      <family val="1"/>
      <charset val="204"/>
    </font>
    <font>
      <i/>
      <sz val="14"/>
      <color rgb="FF0000CC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2"/>
      <color rgb="FF0000CC"/>
      <name val="Times New Roman"/>
      <family val="1"/>
      <charset val="204"/>
    </font>
    <font>
      <i/>
      <sz val="10"/>
      <color rgb="FF0000CC"/>
      <name val="Calibri"/>
      <family val="2"/>
      <charset val="204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5D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441">
    <xf numFmtId="0" fontId="0" fillId="0" borderId="0"/>
    <xf numFmtId="167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0" borderId="0"/>
    <xf numFmtId="174" fontId="30" fillId="0" borderId="0"/>
    <xf numFmtId="0" fontId="31" fillId="0" borderId="0"/>
    <xf numFmtId="0" fontId="32" fillId="0" borderId="0"/>
    <xf numFmtId="173" fontId="33" fillId="0" borderId="0">
      <alignment vertical="top"/>
    </xf>
    <xf numFmtId="173" fontId="34" fillId="0" borderId="0">
      <alignment vertical="top"/>
    </xf>
    <xf numFmtId="175" fontId="34" fillId="15" borderId="0">
      <alignment vertical="top"/>
    </xf>
    <xf numFmtId="173" fontId="34" fillId="16" borderId="0">
      <alignment vertical="top"/>
    </xf>
    <xf numFmtId="40" fontId="35" fillId="0" borderId="0" applyFont="0" applyFill="0" applyBorder="0" applyAlignment="0" applyProtection="0"/>
    <xf numFmtId="0" fontId="36" fillId="0" borderId="0"/>
    <xf numFmtId="0" fontId="31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76" fontId="32" fillId="17" borderId="27">
      <alignment wrapText="1"/>
      <protection locked="0"/>
    </xf>
    <xf numFmtId="176" fontId="32" fillId="17" borderId="27">
      <alignment wrapText="1"/>
      <protection locked="0"/>
    </xf>
    <xf numFmtId="176" fontId="32" fillId="17" borderId="27">
      <alignment wrapText="1"/>
      <protection locked="0"/>
    </xf>
    <xf numFmtId="0" fontId="30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0" fontId="37" fillId="0" borderId="0"/>
    <xf numFmtId="0" fontId="30" fillId="0" borderId="0"/>
    <xf numFmtId="174" fontId="30" fillId="0" borderId="0"/>
    <xf numFmtId="0" fontId="30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30" fillId="0" borderId="0"/>
    <xf numFmtId="174" fontId="30" fillId="0" borderId="0"/>
    <xf numFmtId="0" fontId="30" fillId="0" borderId="0"/>
    <xf numFmtId="174" fontId="30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31" fillId="0" borderId="0"/>
    <xf numFmtId="174" fontId="31" fillId="0" borderId="0"/>
    <xf numFmtId="0" fontId="31" fillId="0" borderId="0"/>
    <xf numFmtId="0" fontId="31" fillId="0" borderId="0"/>
    <xf numFmtId="174" fontId="31" fillId="0" borderId="0"/>
    <xf numFmtId="0" fontId="31" fillId="0" borderId="0"/>
    <xf numFmtId="174" fontId="31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0" fontId="30" fillId="0" borderId="0"/>
    <xf numFmtId="0" fontId="31" fillId="0" borderId="0"/>
    <xf numFmtId="174" fontId="31" fillId="0" borderId="0"/>
    <xf numFmtId="0" fontId="31" fillId="0" borderId="0"/>
    <xf numFmtId="0" fontId="30" fillId="0" borderId="0"/>
    <xf numFmtId="174" fontId="30" fillId="0" borderId="0"/>
    <xf numFmtId="0" fontId="30" fillId="0" borderId="0"/>
    <xf numFmtId="174" fontId="30" fillId="0" borderId="0"/>
    <xf numFmtId="0" fontId="31" fillId="0" borderId="0"/>
    <xf numFmtId="174" fontId="31" fillId="0" borderId="0"/>
    <xf numFmtId="0" fontId="30" fillId="0" borderId="0"/>
    <xf numFmtId="174" fontId="30" fillId="0" borderId="0"/>
    <xf numFmtId="0" fontId="30" fillId="0" borderId="0"/>
    <xf numFmtId="174" fontId="30" fillId="0" borderId="0"/>
    <xf numFmtId="0" fontId="38" fillId="0" borderId="0"/>
    <xf numFmtId="0" fontId="31" fillId="0" borderId="0"/>
    <xf numFmtId="174" fontId="31" fillId="0" borderId="0"/>
    <xf numFmtId="177" fontId="38" fillId="0" borderId="0" applyFont="0" applyFill="0" applyBorder="0" applyAlignment="0" applyProtection="0"/>
    <xf numFmtId="178" fontId="39" fillId="0" borderId="0">
      <protection locked="0"/>
    </xf>
    <xf numFmtId="179" fontId="39" fillId="0" borderId="0">
      <protection locked="0"/>
    </xf>
    <xf numFmtId="178" fontId="39" fillId="0" borderId="0">
      <protection locked="0"/>
    </xf>
    <xf numFmtId="178" fontId="39" fillId="0" borderId="0">
      <protection locked="0"/>
    </xf>
    <xf numFmtId="179" fontId="39" fillId="0" borderId="0">
      <protection locked="0"/>
    </xf>
    <xf numFmtId="179" fontId="39" fillId="0" borderId="0">
      <protection locked="0"/>
    </xf>
    <xf numFmtId="180" fontId="39" fillId="0" borderId="0">
      <protection locked="0"/>
    </xf>
    <xf numFmtId="180" fontId="39" fillId="0" borderId="0">
      <protection locked="0"/>
    </xf>
    <xf numFmtId="181" fontId="39" fillId="0" borderId="44">
      <protection locked="0"/>
    </xf>
    <xf numFmtId="181" fontId="40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1" fontId="39" fillId="0" borderId="44">
      <protection locked="0"/>
    </xf>
    <xf numFmtId="181" fontId="39" fillId="0" borderId="44">
      <protection locked="0"/>
    </xf>
    <xf numFmtId="0" fontId="41" fillId="18" borderId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2" fillId="29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6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37" fillId="0" borderId="0"/>
    <xf numFmtId="182" fontId="44" fillId="0" borderId="45">
      <protection locked="0"/>
    </xf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0" fontId="45" fillId="20" borderId="0" applyNumberFormat="0" applyBorder="0" applyAlignment="0" applyProtection="0"/>
    <xf numFmtId="10" fontId="46" fillId="0" borderId="0" applyNumberFormat="0" applyFill="0" applyBorder="0" applyAlignment="0"/>
    <xf numFmtId="0" fontId="47" fillId="0" borderId="0"/>
    <xf numFmtId="0" fontId="48" fillId="37" borderId="46" applyNumberFormat="0" applyAlignment="0" applyProtection="0"/>
    <xf numFmtId="0" fontId="49" fillId="0" borderId="46" applyNumberFormat="0" applyAlignment="0">
      <protection locked="0"/>
    </xf>
    <xf numFmtId="0" fontId="50" fillId="38" borderId="47" applyNumberFormat="0" applyAlignment="0" applyProtection="0"/>
    <xf numFmtId="0" fontId="51" fillId="0" borderId="12">
      <alignment horizontal="left" vertical="center"/>
    </xf>
    <xf numFmtId="165" fontId="32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/>
    <xf numFmtId="167" fontId="32" fillId="0" borderId="0" applyFont="0" applyFill="0" applyBorder="0" applyAlignment="0" applyProtection="0"/>
    <xf numFmtId="3" fontId="53" fillId="0" borderId="0" applyFont="0" applyFill="0" applyBorder="0" applyAlignment="0" applyProtection="0"/>
    <xf numFmtId="182" fontId="54" fillId="39" borderId="45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ont="0" applyFill="0" applyBorder="0" applyAlignment="0" applyProtection="0">
      <alignment horizontal="right"/>
    </xf>
    <xf numFmtId="166" fontId="38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52" fillId="0" borderId="0" applyFill="0" applyBorder="0" applyProtection="0">
      <alignment vertical="center"/>
    </xf>
    <xf numFmtId="0" fontId="53" fillId="0" borderId="0" applyFont="0" applyFill="0" applyBorder="0" applyAlignment="0" applyProtection="0"/>
    <xf numFmtId="0" fontId="52" fillId="0" borderId="0" applyFont="0" applyFill="0" applyBorder="0" applyAlignment="0" applyProtection="0"/>
    <xf numFmtId="14" fontId="55" fillId="0" borderId="0">
      <alignment vertical="top"/>
    </xf>
    <xf numFmtId="187" fontId="38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52" fillId="0" borderId="48" applyNumberFormat="0" applyFont="0" applyFill="0" applyAlignment="0" applyProtection="0"/>
    <xf numFmtId="0" fontId="56" fillId="0" borderId="0" applyNumberFormat="0" applyFill="0" applyBorder="0" applyAlignment="0" applyProtection="0"/>
    <xf numFmtId="38" fontId="57" fillId="0" borderId="0">
      <alignment vertical="top"/>
    </xf>
    <xf numFmtId="38" fontId="57" fillId="0" borderId="0">
      <alignment vertical="top"/>
    </xf>
    <xf numFmtId="38" fontId="57" fillId="0" borderId="0">
      <alignment vertical="top"/>
    </xf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37" fontId="32" fillId="0" borderId="0"/>
    <xf numFmtId="0" fontId="10" fillId="0" borderId="0"/>
    <xf numFmtId="0" fontId="58" fillId="0" borderId="0" applyNumberFormat="0" applyFill="0" applyBorder="0" applyAlignment="0" applyProtection="0"/>
    <xf numFmtId="189" fontId="59" fillId="0" borderId="0" applyFill="0" applyBorder="0" applyAlignment="0" applyProtection="0"/>
    <xf numFmtId="189" fontId="33" fillId="0" borderId="0" applyFill="0" applyBorder="0" applyAlignment="0" applyProtection="0"/>
    <xf numFmtId="189" fontId="60" fillId="0" borderId="0" applyFill="0" applyBorder="0" applyAlignment="0" applyProtection="0"/>
    <xf numFmtId="189" fontId="61" fillId="0" borderId="0" applyFill="0" applyBorder="0" applyAlignment="0" applyProtection="0"/>
    <xf numFmtId="189" fontId="62" fillId="0" borderId="0" applyFill="0" applyBorder="0" applyAlignment="0" applyProtection="0"/>
    <xf numFmtId="189" fontId="63" fillId="0" borderId="0" applyFill="0" applyBorder="0" applyAlignment="0" applyProtection="0"/>
    <xf numFmtId="189" fontId="64" fillId="0" borderId="0" applyFill="0" applyBorder="0" applyAlignment="0" applyProtection="0"/>
    <xf numFmtId="2" fontId="53" fillId="0" borderId="0" applyFont="0" applyFill="0" applyBorder="0" applyAlignment="0" applyProtection="0"/>
    <xf numFmtId="0" fontId="65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Fill="0" applyBorder="0" applyProtection="0">
      <alignment horizontal="left"/>
    </xf>
    <xf numFmtId="0" fontId="68" fillId="21" borderId="0" applyNumberFormat="0" applyBorder="0" applyAlignment="0" applyProtection="0"/>
    <xf numFmtId="173" fontId="69" fillId="16" borderId="12" applyNumberFormat="0" applyFont="0" applyBorder="0" applyAlignment="0" applyProtection="0"/>
    <xf numFmtId="0" fontId="52" fillId="0" borderId="0" applyFont="0" applyFill="0" applyBorder="0" applyAlignment="0" applyProtection="0">
      <alignment horizontal="right"/>
    </xf>
    <xf numFmtId="190" fontId="70" fillId="16" borderId="0" applyNumberFormat="0" applyFont="0" applyAlignment="0"/>
    <xf numFmtId="0" fontId="71" fillId="0" borderId="0" applyProtection="0">
      <alignment horizontal="right"/>
    </xf>
    <xf numFmtId="0" fontId="49" fillId="37" borderId="46" applyNumberFormat="0" applyAlignment="0"/>
    <xf numFmtId="0" fontId="72" fillId="0" borderId="0">
      <alignment vertical="top"/>
    </xf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5" fillId="0" borderId="51" applyNumberFormat="0" applyFill="0" applyAlignment="0" applyProtection="0"/>
    <xf numFmtId="0" fontId="75" fillId="0" borderId="0" applyNumberFormat="0" applyFill="0" applyBorder="0" applyAlignment="0" applyProtection="0"/>
    <xf numFmtId="2" fontId="76" fillId="40" borderId="0" applyAlignment="0">
      <alignment horizontal="right"/>
      <protection locked="0"/>
    </xf>
    <xf numFmtId="38" fontId="77" fillId="0" borderId="0">
      <alignment vertical="top"/>
    </xf>
    <xf numFmtId="38" fontId="77" fillId="0" borderId="0">
      <alignment vertical="top"/>
    </xf>
    <xf numFmtId="38" fontId="77" fillId="0" borderId="0">
      <alignment vertical="top"/>
    </xf>
    <xf numFmtId="0" fontId="78" fillId="0" borderId="0" applyNumberFormat="0" applyFill="0" applyBorder="0" applyAlignment="0" applyProtection="0">
      <alignment vertical="top"/>
      <protection locked="0"/>
    </xf>
    <xf numFmtId="182" fontId="79" fillId="0" borderId="0"/>
    <xf numFmtId="0" fontId="32" fillId="0" borderId="0"/>
    <xf numFmtId="0" fontId="80" fillId="0" borderId="0" applyNumberFormat="0" applyFill="0" applyBorder="0" applyAlignment="0" applyProtection="0">
      <alignment vertical="top"/>
      <protection locked="0"/>
    </xf>
    <xf numFmtId="191" fontId="81" fillId="0" borderId="12">
      <alignment horizontal="center" vertical="center" wrapText="1"/>
    </xf>
    <xf numFmtId="0" fontId="82" fillId="24" borderId="46" applyNumberFormat="0" applyAlignment="0" applyProtection="0"/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0" fontId="83" fillId="0" borderId="0" applyFill="0" applyBorder="0" applyProtection="0">
      <alignment vertical="center"/>
    </xf>
    <xf numFmtId="38" fontId="34" fillId="0" borderId="0">
      <alignment vertical="top"/>
    </xf>
    <xf numFmtId="38" fontId="34" fillId="15" borderId="0">
      <alignment vertical="top"/>
    </xf>
    <xf numFmtId="38" fontId="34" fillId="15" borderId="0">
      <alignment vertical="top"/>
    </xf>
    <xf numFmtId="38" fontId="34" fillId="15" borderId="0">
      <alignment vertical="top"/>
    </xf>
    <xf numFmtId="38" fontId="34" fillId="0" borderId="0">
      <alignment vertical="top"/>
    </xf>
    <xf numFmtId="38" fontId="34" fillId="0" borderId="0">
      <alignment vertical="top"/>
    </xf>
    <xf numFmtId="192" fontId="34" fillId="16" borderId="0">
      <alignment vertical="top"/>
    </xf>
    <xf numFmtId="38" fontId="34" fillId="0" borderId="0">
      <alignment vertical="top"/>
    </xf>
    <xf numFmtId="0" fontId="84" fillId="0" borderId="52" applyNumberFormat="0" applyFill="0" applyAlignment="0" applyProtection="0"/>
    <xf numFmtId="193" fontId="85" fillId="0" borderId="0" applyFont="0" applyFill="0" applyBorder="0" applyAlignment="0" applyProtection="0"/>
    <xf numFmtId="194" fontId="85" fillId="0" borderId="0" applyFont="0" applyFill="0" applyBorder="0" applyAlignment="0" applyProtection="0"/>
    <xf numFmtId="193" fontId="85" fillId="0" borderId="0" applyFont="0" applyFill="0" applyBorder="0" applyAlignment="0" applyProtection="0"/>
    <xf numFmtId="194" fontId="85" fillId="0" borderId="0" applyFont="0" applyFill="0" applyBorder="0" applyAlignment="0" applyProtection="0"/>
    <xf numFmtId="195" fontId="86" fillId="0" borderId="12">
      <alignment horizontal="right"/>
      <protection locked="0"/>
    </xf>
    <xf numFmtId="196" fontId="85" fillId="0" borderId="0" applyFont="0" applyFill="0" applyBorder="0" applyAlignment="0" applyProtection="0"/>
    <xf numFmtId="197" fontId="85" fillId="0" borderId="0" applyFont="0" applyFill="0" applyBorder="0" applyAlignment="0" applyProtection="0"/>
    <xf numFmtId="196" fontId="85" fillId="0" borderId="0" applyFont="0" applyFill="0" applyBorder="0" applyAlignment="0" applyProtection="0"/>
    <xf numFmtId="197" fontId="85" fillId="0" borderId="0" applyFont="0" applyFill="0" applyBorder="0" applyAlignment="0" applyProtection="0"/>
    <xf numFmtId="0" fontId="52" fillId="0" borderId="0" applyFont="0" applyFill="0" applyBorder="0" applyAlignment="0" applyProtection="0">
      <alignment horizontal="right"/>
    </xf>
    <xf numFmtId="0" fontId="52" fillId="0" borderId="0" applyFill="0" applyBorder="0" applyProtection="0">
      <alignment vertical="center"/>
    </xf>
    <xf numFmtId="0" fontId="52" fillId="0" borderId="0" applyFont="0" applyFill="0" applyBorder="0" applyAlignment="0" applyProtection="0">
      <alignment horizontal="right"/>
    </xf>
    <xf numFmtId="3" fontId="38" fillId="0" borderId="53" applyFont="0" applyBorder="0">
      <alignment horizontal="center" vertical="center"/>
    </xf>
    <xf numFmtId="0" fontId="87" fillId="41" borderId="0" applyNumberFormat="0" applyBorder="0" applyAlignment="0" applyProtection="0"/>
    <xf numFmtId="0" fontId="41" fillId="0" borderId="54"/>
    <xf numFmtId="0" fontId="88" fillId="0" borderId="0" applyNumberFormat="0" applyFill="0" applyBorder="0" applyAlignment="0" applyProtection="0"/>
    <xf numFmtId="198" fontId="38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>
      <alignment horizontal="right"/>
    </xf>
    <xf numFmtId="0" fontId="38" fillId="0" borderId="0"/>
    <xf numFmtId="0" fontId="90" fillId="0" borderId="0"/>
    <xf numFmtId="0" fontId="52" fillId="0" borderId="0" applyFill="0" applyBorder="0" applyProtection="0">
      <alignment vertical="center"/>
    </xf>
    <xf numFmtId="0" fontId="91" fillId="0" borderId="0"/>
    <xf numFmtId="0" fontId="32" fillId="0" borderId="0"/>
    <xf numFmtId="0" fontId="30" fillId="0" borderId="0"/>
    <xf numFmtId="0" fontId="92" fillId="42" borderId="55" applyNumberFormat="0" applyFont="0" applyAlignment="0" applyProtection="0"/>
    <xf numFmtId="199" fontId="38" fillId="0" borderId="0" applyFont="0" applyAlignment="0">
      <alignment horizontal="center"/>
    </xf>
    <xf numFmtId="200" fontId="38" fillId="0" borderId="0" applyFont="0" applyFill="0" applyBorder="0" applyAlignment="0" applyProtection="0"/>
    <xf numFmtId="201" fontId="38" fillId="0" borderId="0" applyFont="0" applyFill="0" applyBorder="0" applyAlignment="0" applyProtection="0"/>
    <xf numFmtId="0" fontId="69" fillId="0" borderId="0"/>
    <xf numFmtId="202" fontId="69" fillId="0" borderId="0" applyFont="0" applyFill="0" applyBorder="0" applyAlignment="0" applyProtection="0"/>
    <xf numFmtId="203" fontId="69" fillId="0" borderId="0" applyFont="0" applyFill="0" applyBorder="0" applyAlignment="0" applyProtection="0"/>
    <xf numFmtId="0" fontId="93" fillId="37" borderId="56" applyNumberFormat="0" applyAlignment="0" applyProtection="0"/>
    <xf numFmtId="1" fontId="94" fillId="0" borderId="0" applyProtection="0">
      <alignment horizontal="right" vertical="center"/>
    </xf>
    <xf numFmtId="49" fontId="95" fillId="0" borderId="30" applyFill="0" applyProtection="0">
      <alignment vertical="center"/>
    </xf>
    <xf numFmtId="9" fontId="32" fillId="0" borderId="0" applyFont="0" applyFill="0" applyBorder="0" applyAlignment="0" applyProtection="0"/>
    <xf numFmtId="0" fontId="52" fillId="0" borderId="0" applyFill="0" applyBorder="0" applyProtection="0">
      <alignment vertical="center"/>
    </xf>
    <xf numFmtId="37" fontId="96" fillId="17" borderId="57"/>
    <xf numFmtId="37" fontId="96" fillId="17" borderId="57"/>
    <xf numFmtId="0" fontId="97" fillId="0" borderId="0" applyNumberFormat="0">
      <alignment horizontal="left"/>
    </xf>
    <xf numFmtId="204" fontId="98" fillId="0" borderId="58" applyBorder="0">
      <alignment horizontal="right"/>
      <protection locked="0"/>
    </xf>
    <xf numFmtId="49" fontId="99" fillId="0" borderId="12" applyNumberFormat="0">
      <alignment horizontal="left" vertical="center"/>
    </xf>
    <xf numFmtId="0" fontId="100" fillId="0" borderId="59">
      <alignment vertical="center"/>
    </xf>
    <xf numFmtId="4" fontId="101" fillId="17" borderId="56" applyNumberFormat="0" applyProtection="0">
      <alignment vertical="center"/>
    </xf>
    <xf numFmtId="4" fontId="102" fillId="17" borderId="56" applyNumberFormat="0" applyProtection="0">
      <alignment vertical="center"/>
    </xf>
    <xf numFmtId="4" fontId="101" fillId="17" borderId="56" applyNumberFormat="0" applyProtection="0">
      <alignment horizontal="left" vertical="center" indent="1"/>
    </xf>
    <xf numFmtId="4" fontId="101" fillId="17" borderId="56" applyNumberFormat="0" applyProtection="0">
      <alignment horizontal="left" vertical="center" indent="1"/>
    </xf>
    <xf numFmtId="0" fontId="32" fillId="43" borderId="56" applyNumberFormat="0" applyProtection="0">
      <alignment horizontal="left" vertical="center" indent="1"/>
    </xf>
    <xf numFmtId="4" fontId="101" fillId="44" borderId="56" applyNumberFormat="0" applyProtection="0">
      <alignment horizontal="right" vertical="center"/>
    </xf>
    <xf numFmtId="4" fontId="101" fillId="45" borderId="56" applyNumberFormat="0" applyProtection="0">
      <alignment horizontal="right" vertical="center"/>
    </xf>
    <xf numFmtId="4" fontId="101" fillId="46" borderId="56" applyNumberFormat="0" applyProtection="0">
      <alignment horizontal="right" vertical="center"/>
    </xf>
    <xf numFmtId="4" fontId="101" fillId="47" borderId="56" applyNumberFormat="0" applyProtection="0">
      <alignment horizontal="right" vertical="center"/>
    </xf>
    <xf numFmtId="4" fontId="101" fillId="48" borderId="56" applyNumberFormat="0" applyProtection="0">
      <alignment horizontal="right" vertical="center"/>
    </xf>
    <xf numFmtId="4" fontId="101" fillId="49" borderId="56" applyNumberFormat="0" applyProtection="0">
      <alignment horizontal="right" vertical="center"/>
    </xf>
    <xf numFmtId="4" fontId="101" fillId="50" borderId="56" applyNumberFormat="0" applyProtection="0">
      <alignment horizontal="right" vertical="center"/>
    </xf>
    <xf numFmtId="4" fontId="101" fillId="51" borderId="56" applyNumberFormat="0" applyProtection="0">
      <alignment horizontal="right" vertical="center"/>
    </xf>
    <xf numFmtId="4" fontId="101" fillId="52" borderId="56" applyNumberFormat="0" applyProtection="0">
      <alignment horizontal="right" vertical="center"/>
    </xf>
    <xf numFmtId="4" fontId="103" fillId="53" borderId="56" applyNumberFormat="0" applyProtection="0">
      <alignment horizontal="left" vertical="center" indent="1"/>
    </xf>
    <xf numFmtId="4" fontId="101" fillId="54" borderId="60" applyNumberFormat="0" applyProtection="0">
      <alignment horizontal="left" vertical="center" indent="1"/>
    </xf>
    <xf numFmtId="4" fontId="104" fillId="55" borderId="0" applyNumberFormat="0" applyProtection="0">
      <alignment horizontal="left" vertical="center" indent="1"/>
    </xf>
    <xf numFmtId="0" fontId="32" fillId="43" borderId="56" applyNumberFormat="0" applyProtection="0">
      <alignment horizontal="left" vertical="center" indent="1"/>
    </xf>
    <xf numFmtId="4" fontId="105" fillId="54" borderId="56" applyNumberFormat="0" applyProtection="0">
      <alignment horizontal="left" vertical="center" indent="1"/>
    </xf>
    <xf numFmtId="4" fontId="105" fillId="56" borderId="56" applyNumberFormat="0" applyProtection="0">
      <alignment horizontal="left" vertical="center" indent="1"/>
    </xf>
    <xf numFmtId="0" fontId="32" fillId="56" borderId="56" applyNumberFormat="0" applyProtection="0">
      <alignment horizontal="left" vertical="center" indent="1"/>
    </xf>
    <xf numFmtId="0" fontId="32" fillId="56" borderId="56" applyNumberFormat="0" applyProtection="0">
      <alignment horizontal="left" vertical="center" indent="1"/>
    </xf>
    <xf numFmtId="0" fontId="32" fillId="57" borderId="56" applyNumberFormat="0" applyProtection="0">
      <alignment horizontal="left" vertical="center" indent="1"/>
    </xf>
    <xf numFmtId="0" fontId="32" fillId="57" borderId="56" applyNumberFormat="0" applyProtection="0">
      <alignment horizontal="left" vertical="center" indent="1"/>
    </xf>
    <xf numFmtId="0" fontId="32" fillId="15" borderId="56" applyNumberFormat="0" applyProtection="0">
      <alignment horizontal="left" vertical="center" indent="1"/>
    </xf>
    <xf numFmtId="0" fontId="32" fillId="15" borderId="56" applyNumberFormat="0" applyProtection="0">
      <alignment horizontal="left" vertical="center" indent="1"/>
    </xf>
    <xf numFmtId="0" fontId="32" fillId="43" borderId="56" applyNumberFormat="0" applyProtection="0">
      <alignment horizontal="left" vertical="center" indent="1"/>
    </xf>
    <xf numFmtId="0" fontId="32" fillId="43" borderId="56" applyNumberFormat="0" applyProtection="0">
      <alignment horizontal="left" vertical="center" indent="1"/>
    </xf>
    <xf numFmtId="0" fontId="38" fillId="0" borderId="0"/>
    <xf numFmtId="0" fontId="38" fillId="0" borderId="0"/>
    <xf numFmtId="0" fontId="38" fillId="0" borderId="0"/>
    <xf numFmtId="0" fontId="38" fillId="0" borderId="0"/>
    <xf numFmtId="4" fontId="101" fillId="58" borderId="56" applyNumberFormat="0" applyProtection="0">
      <alignment vertical="center"/>
    </xf>
    <xf numFmtId="4" fontId="102" fillId="58" borderId="56" applyNumberFormat="0" applyProtection="0">
      <alignment vertical="center"/>
    </xf>
    <xf numFmtId="4" fontId="101" fillId="58" borderId="56" applyNumberFormat="0" applyProtection="0">
      <alignment horizontal="left" vertical="center" indent="1"/>
    </xf>
    <xf numFmtId="4" fontId="101" fillId="58" borderId="56" applyNumberFormat="0" applyProtection="0">
      <alignment horizontal="left" vertical="center" indent="1"/>
    </xf>
    <xf numFmtId="4" fontId="101" fillId="54" borderId="56" applyNumberFormat="0" applyProtection="0">
      <alignment horizontal="right" vertical="center"/>
    </xf>
    <xf numFmtId="4" fontId="102" fillId="54" borderId="56" applyNumberFormat="0" applyProtection="0">
      <alignment horizontal="right" vertical="center"/>
    </xf>
    <xf numFmtId="0" fontId="32" fillId="43" borderId="56" applyNumberFormat="0" applyProtection="0">
      <alignment horizontal="left" vertical="center" indent="1"/>
    </xf>
    <xf numFmtId="0" fontId="32" fillId="43" borderId="56" applyNumberFormat="0" applyProtection="0">
      <alignment horizontal="left" vertical="center" indent="1"/>
    </xf>
    <xf numFmtId="0" fontId="106" fillId="0" borderId="0"/>
    <xf numFmtId="4" fontId="107" fillId="54" borderId="56" applyNumberFormat="0" applyProtection="0">
      <alignment horizontal="right" vertical="center"/>
    </xf>
    <xf numFmtId="0" fontId="108" fillId="0" borderId="0">
      <alignment horizontal="left" vertical="center" wrapText="1"/>
    </xf>
    <xf numFmtId="0" fontId="32" fillId="0" borderId="0"/>
    <xf numFmtId="0" fontId="30" fillId="0" borderId="0"/>
    <xf numFmtId="0" fontId="109" fillId="0" borderId="0" applyBorder="0" applyProtection="0">
      <alignment vertical="center"/>
    </xf>
    <xf numFmtId="0" fontId="109" fillId="0" borderId="30" applyBorder="0" applyProtection="0">
      <alignment horizontal="right" vertical="center"/>
    </xf>
    <xf numFmtId="0" fontId="110" fillId="59" borderId="0" applyBorder="0" applyProtection="0">
      <alignment horizontal="centerContinuous" vertical="center"/>
    </xf>
    <xf numFmtId="0" fontId="110" fillId="60" borderId="30" applyBorder="0" applyProtection="0">
      <alignment horizontal="centerContinuous" vertical="center"/>
    </xf>
    <xf numFmtId="0" fontId="111" fillId="0" borderId="0"/>
    <xf numFmtId="38" fontId="112" fillId="61" borderId="0">
      <alignment horizontal="right" vertical="top"/>
    </xf>
    <xf numFmtId="38" fontId="112" fillId="61" borderId="0">
      <alignment horizontal="right" vertical="top"/>
    </xf>
    <xf numFmtId="38" fontId="112" fillId="61" borderId="0">
      <alignment horizontal="right" vertical="top"/>
    </xf>
    <xf numFmtId="0" fontId="91" fillId="0" borderId="0"/>
    <xf numFmtId="0" fontId="113" fillId="0" borderId="0" applyFill="0" applyBorder="0" applyProtection="0">
      <alignment horizontal="left"/>
    </xf>
    <xf numFmtId="0" fontId="67" fillId="0" borderId="61" applyFill="0" applyBorder="0" applyProtection="0">
      <alignment horizontal="left" vertical="top"/>
    </xf>
    <xf numFmtId="0" fontId="114" fillId="0" borderId="0">
      <alignment horizontal="centerContinuous"/>
    </xf>
    <xf numFmtId="0" fontId="115" fillId="0" borderId="61" applyFill="0" applyBorder="0" applyProtection="0"/>
    <xf numFmtId="0" fontId="115" fillId="0" borderId="0"/>
    <xf numFmtId="0" fontId="116" fillId="0" borderId="0" applyFill="0" applyBorder="0" applyProtection="0"/>
    <xf numFmtId="0" fontId="117" fillId="0" borderId="0"/>
    <xf numFmtId="0" fontId="118" fillId="0" borderId="0" applyNumberFormat="0" applyFill="0" applyBorder="0" applyAlignment="0" applyProtection="0"/>
    <xf numFmtId="49" fontId="119" fillId="57" borderId="62" applyNumberFormat="0">
      <alignment horizontal="center" vertical="center"/>
    </xf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1" fillId="0" borderId="48" applyFill="0" applyBorder="0" applyProtection="0">
      <alignment vertical="center"/>
    </xf>
    <xf numFmtId="0" fontId="122" fillId="0" borderId="0">
      <alignment horizontal="fill"/>
    </xf>
    <xf numFmtId="0" fontId="69" fillId="0" borderId="0"/>
    <xf numFmtId="0" fontId="123" fillId="0" borderId="0" applyNumberFormat="0" applyFill="0" applyBorder="0" applyAlignment="0" applyProtection="0"/>
    <xf numFmtId="0" fontId="124" fillId="0" borderId="30" applyBorder="0" applyProtection="0">
      <alignment horizontal="right"/>
    </xf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182" fontId="44" fillId="0" borderId="45">
      <protection locked="0"/>
    </xf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0" fontId="82" fillId="24" borderId="46" applyNumberFormat="0" applyAlignment="0" applyProtection="0"/>
    <xf numFmtId="3" fontId="125" fillId="0" borderId="0">
      <alignment horizontal="center" vertical="center" textRotation="90" wrapText="1"/>
    </xf>
    <xf numFmtId="205" fontId="44" fillId="0" borderId="12">
      <alignment vertical="top" wrapText="1"/>
    </xf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93" fillId="37" borderId="5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48" fillId="37" borderId="46" applyNumberFormat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49" fontId="128" fillId="0" borderId="0" applyNumberFormat="0" applyFill="0" applyBorder="0" applyAlignment="0" applyProtection="0">
      <alignment vertical="top"/>
    </xf>
    <xf numFmtId="0" fontId="7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206" fontId="131" fillId="0" borderId="12">
      <alignment vertical="top" wrapText="1"/>
    </xf>
    <xf numFmtId="4" fontId="132" fillId="0" borderId="12">
      <alignment horizontal="left" vertical="center"/>
    </xf>
    <xf numFmtId="4" fontId="132" fillId="0" borderId="12"/>
    <xf numFmtId="4" fontId="132" fillId="62" borderId="12"/>
    <xf numFmtId="4" fontId="132" fillId="63" borderId="12"/>
    <xf numFmtId="4" fontId="133" fillId="64" borderId="12"/>
    <xf numFmtId="4" fontId="134" fillId="15" borderId="12"/>
    <xf numFmtId="4" fontId="135" fillId="0" borderId="12">
      <alignment horizontal="center" wrapText="1"/>
    </xf>
    <xf numFmtId="206" fontId="132" fillId="0" borderId="12"/>
    <xf numFmtId="206" fontId="131" fillId="0" borderId="12">
      <alignment horizontal="center" vertical="center" wrapText="1"/>
    </xf>
    <xf numFmtId="206" fontId="131" fillId="0" borderId="12">
      <alignment vertical="top" wrapText="1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36" fillId="0" borderId="0" applyBorder="0">
      <alignment horizontal="center" vertical="center" wrapText="1"/>
    </xf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3" fillId="0" borderId="49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4" fillId="0" borderId="50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51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0" borderId="5" applyBorder="0">
      <alignment horizontal="center" vertical="center" wrapText="1"/>
    </xf>
    <xf numFmtId="182" fontId="54" fillId="39" borderId="45"/>
    <xf numFmtId="4" fontId="92" fillId="17" borderId="12" applyBorder="0">
      <alignment horizontal="right"/>
    </xf>
    <xf numFmtId="49" fontId="140" fillId="0" borderId="0" applyBorder="0">
      <alignment vertical="center"/>
    </xf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0" fontId="120" fillId="0" borderId="63" applyNumberFormat="0" applyFill="0" applyAlignment="0" applyProtection="0"/>
    <xf numFmtId="3" fontId="54" fillId="0" borderId="12" applyBorder="0">
      <alignment vertical="center"/>
    </xf>
    <xf numFmtId="0" fontId="88" fillId="0" borderId="44" applyNumberFormat="0" applyFill="0" applyAlignment="0" applyProtection="0"/>
    <xf numFmtId="0" fontId="88" fillId="0" borderId="44" applyNumberFormat="0" applyFill="0" applyAlignment="0" applyProtection="0"/>
    <xf numFmtId="0" fontId="88" fillId="0" borderId="44" applyNumberFormat="0" applyFill="0" applyAlignment="0" applyProtection="0"/>
    <xf numFmtId="0" fontId="88" fillId="0" borderId="44" applyNumberFormat="0" applyFill="0" applyAlignment="0" applyProtection="0"/>
    <xf numFmtId="0" fontId="88" fillId="0" borderId="44" applyNumberFormat="0" applyFill="0" applyAlignment="0" applyProtection="0"/>
    <xf numFmtId="0" fontId="88" fillId="0" borderId="44" applyNumberFormat="0" applyFill="0" applyAlignment="0" applyProtection="0"/>
    <xf numFmtId="0" fontId="88" fillId="0" borderId="44" applyNumberFormat="0" applyFill="0" applyAlignment="0" applyProtection="0"/>
    <xf numFmtId="0" fontId="88" fillId="0" borderId="44" applyNumberFormat="0" applyFill="0" applyAlignment="0" applyProtection="0"/>
    <xf numFmtId="0" fontId="88" fillId="0" borderId="44" applyNumberFormat="0" applyFill="0" applyAlignment="0" applyProtection="0"/>
    <xf numFmtId="0" fontId="88" fillId="0" borderId="44" applyNumberFormat="0" applyFill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50" fillId="38" borderId="47" applyNumberFormat="0" applyAlignment="0" applyProtection="0"/>
    <xf numFmtId="0" fontId="38" fillId="0" borderId="0">
      <alignment wrapText="1"/>
    </xf>
    <xf numFmtId="0" fontId="138" fillId="0" borderId="0">
      <alignment horizontal="center" vertical="top" wrapText="1"/>
    </xf>
    <xf numFmtId="0" fontId="141" fillId="0" borderId="0">
      <alignment horizontal="centerContinuous" vertical="center" wrapText="1"/>
    </xf>
    <xf numFmtId="0" fontId="141" fillId="0" borderId="0">
      <alignment horizontal="centerContinuous" vertical="center" wrapText="1"/>
    </xf>
    <xf numFmtId="174" fontId="138" fillId="0" borderId="0">
      <alignment horizontal="center" vertical="top"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0" fontId="88" fillId="16" borderId="0" applyFill="0">
      <alignment wrapText="1"/>
    </xf>
    <xf numFmtId="207" fontId="142" fillId="16" borderId="12">
      <alignment wrapText="1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64" fontId="143" fillId="0" borderId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0" fontId="87" fillId="41" borderId="0" applyNumberFormat="0" applyBorder="0" applyAlignment="0" applyProtection="0"/>
    <xf numFmtId="49" fontId="125" fillId="0" borderId="12">
      <alignment horizontal="right" vertical="top" wrapText="1"/>
    </xf>
    <xf numFmtId="189" fontId="144" fillId="0" borderId="0">
      <alignment horizontal="right" vertical="top" wrapText="1"/>
    </xf>
    <xf numFmtId="49" fontId="92" fillId="0" borderId="0" applyBorder="0">
      <alignment vertical="top"/>
    </xf>
    <xf numFmtId="0" fontId="145" fillId="0" borderId="0"/>
    <xf numFmtId="0" fontId="32" fillId="0" borderId="0"/>
    <xf numFmtId="0" fontId="1" fillId="0" borderId="0"/>
    <xf numFmtId="0" fontId="145" fillId="0" borderId="0"/>
    <xf numFmtId="0" fontId="1" fillId="0" borderId="0"/>
    <xf numFmtId="0" fontId="10" fillId="0" borderId="0"/>
    <xf numFmtId="0" fontId="146" fillId="0" borderId="0"/>
    <xf numFmtId="0" fontId="38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38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0" fontId="38" fillId="0" borderId="0"/>
    <xf numFmtId="0" fontId="10" fillId="0" borderId="0"/>
    <xf numFmtId="0" fontId="32" fillId="0" borderId="0"/>
    <xf numFmtId="0" fontId="1" fillId="0" borderId="0"/>
    <xf numFmtId="0" fontId="32" fillId="0" borderId="0"/>
    <xf numFmtId="0" fontId="38" fillId="0" borderId="0"/>
    <xf numFmtId="0" fontId="10" fillId="0" borderId="0"/>
    <xf numFmtId="0" fontId="10" fillId="0" borderId="0"/>
    <xf numFmtId="0" fontId="3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0" fontId="1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38" fillId="0" borderId="0"/>
    <xf numFmtId="0" fontId="38" fillId="0" borderId="0"/>
    <xf numFmtId="0" fontId="32" fillId="0" borderId="0"/>
    <xf numFmtId="0" fontId="32" fillId="0" borderId="0"/>
    <xf numFmtId="0" fontId="38" fillId="0" borderId="0"/>
    <xf numFmtId="0" fontId="38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49" fontId="92" fillId="0" borderId="0" applyBorder="0">
      <alignment vertical="top"/>
    </xf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9" fontId="92" fillId="0" borderId="0" applyBorder="0">
      <alignment vertical="top"/>
    </xf>
    <xf numFmtId="0" fontId="147" fillId="0" borderId="0"/>
    <xf numFmtId="0" fontId="147" fillId="0" borderId="0"/>
    <xf numFmtId="0" fontId="1" fillId="0" borderId="0"/>
    <xf numFmtId="0" fontId="1" fillId="0" borderId="0"/>
    <xf numFmtId="208" fontId="79" fillId="0" borderId="0"/>
    <xf numFmtId="0" fontId="1" fillId="0" borderId="0"/>
    <xf numFmtId="0" fontId="1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0" fontId="1" fillId="0" borderId="0"/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49" fontId="92" fillId="0" borderId="0" applyBorder="0">
      <alignment vertical="top"/>
    </xf>
    <xf numFmtId="0" fontId="38" fillId="0" borderId="0"/>
    <xf numFmtId="1" fontId="148" fillId="0" borderId="12">
      <alignment horizontal="left" vertical="center"/>
    </xf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Font="0" applyFill="0" applyBorder="0" applyProtection="0">
      <alignment horizontal="center" vertical="center" wrapText="1"/>
    </xf>
    <xf numFmtId="0" fontId="38" fillId="0" borderId="0" applyFont="0" applyFill="0" applyBorder="0" applyProtection="0">
      <alignment horizontal="center" vertical="center" wrapText="1"/>
    </xf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206" fontId="149" fillId="0" borderId="12">
      <alignment vertical="top"/>
    </xf>
    <xf numFmtId="189" fontId="150" fillId="17" borderId="57" applyNumberFormat="0" applyBorder="0" applyAlignment="0">
      <alignment vertical="center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8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0" fontId="32" fillId="42" borderId="55" applyNumberFormat="0" applyFont="0" applyAlignment="0" applyProtection="0"/>
    <xf numFmtId="49" fontId="133" fillId="0" borderId="27">
      <alignment horizontal="left" vertical="center"/>
    </xf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ont="0" applyFill="0" applyBorder="0" applyAlignment="0" applyProtection="0"/>
    <xf numFmtId="168" fontId="151" fillId="0" borderId="12"/>
    <xf numFmtId="0" fontId="38" fillId="0" borderId="12" applyNumberFormat="0" applyFont="0" applyFill="0" applyAlignment="0" applyProtection="0"/>
    <xf numFmtId="3" fontId="152" fillId="65" borderId="27">
      <alignment horizontal="justify" vertical="center"/>
    </xf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84" fillId="0" borderId="52" applyNumberFormat="0" applyFill="0" applyAlignment="0" applyProtection="0"/>
    <xf numFmtId="0" fontId="30" fillId="0" borderId="0"/>
    <xf numFmtId="38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74" fontId="30" fillId="0" borderId="0"/>
    <xf numFmtId="49" fontId="153" fillId="66" borderId="17" applyBorder="0" applyProtection="0">
      <alignment horizontal="left" vertical="center"/>
    </xf>
    <xf numFmtId="49" fontId="144" fillId="0" borderId="0"/>
    <xf numFmtId="49" fontId="154" fillId="0" borderId="0">
      <alignment vertical="top"/>
    </xf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189" fontId="88" fillId="0" borderId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49" fontId="88" fillId="0" borderId="0">
      <alignment horizontal="center"/>
    </xf>
    <xf numFmtId="209" fontId="38" fillId="0" borderId="0" applyFont="0" applyFill="0" applyBorder="0" applyAlignment="0" applyProtection="0"/>
    <xf numFmtId="210" fontId="38" fillId="0" borderId="0" applyFont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2" fontId="88" fillId="0" borderId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210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211" fontId="38" fillId="0" borderId="0" applyFont="0" applyFill="0" applyBorder="0" applyAlignment="0" applyProtection="0"/>
    <xf numFmtId="4" fontId="92" fillId="16" borderId="0" applyBorder="0">
      <alignment horizontal="right"/>
    </xf>
    <xf numFmtId="4" fontId="92" fillId="16" borderId="0" applyBorder="0">
      <alignment horizontal="right"/>
    </xf>
    <xf numFmtId="4" fontId="92" fillId="16" borderId="0" applyFont="0" applyBorder="0">
      <alignment horizontal="right"/>
    </xf>
    <xf numFmtId="4" fontId="92" fillId="16" borderId="0" applyBorder="0">
      <alignment horizontal="right"/>
    </xf>
    <xf numFmtId="4" fontId="92" fillId="67" borderId="64" applyBorder="0">
      <alignment horizontal="right"/>
    </xf>
    <xf numFmtId="4" fontId="92" fillId="67" borderId="64" applyBorder="0">
      <alignment horizontal="right"/>
    </xf>
    <xf numFmtId="4" fontId="92" fillId="16" borderId="12" applyFont="0" applyBorder="0">
      <alignment horizontal="right"/>
    </xf>
    <xf numFmtId="4" fontId="92" fillId="16" borderId="12" applyFont="0" applyBorder="0">
      <alignment horizontal="right"/>
    </xf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0" fontId="68" fillId="21" borderId="0" applyNumberFormat="0" applyBorder="0" applyAlignment="0" applyProtection="0"/>
    <xf numFmtId="212" fontId="44" fillId="0" borderId="27">
      <alignment vertical="top" wrapText="1"/>
    </xf>
    <xf numFmtId="171" fontId="38" fillId="0" borderId="12" applyFont="0" applyFill="0" applyBorder="0" applyProtection="0">
      <alignment horizontal="center" vertical="center"/>
    </xf>
    <xf numFmtId="171" fontId="38" fillId="0" borderId="12" applyFont="0" applyFill="0" applyBorder="0" applyProtection="0">
      <alignment horizontal="center" vertical="center"/>
    </xf>
    <xf numFmtId="171" fontId="38" fillId="0" borderId="12" applyFont="0" applyFill="0" applyBorder="0" applyProtection="0">
      <alignment horizontal="center" vertical="center"/>
    </xf>
    <xf numFmtId="171" fontId="38" fillId="0" borderId="12" applyFont="0" applyFill="0" applyBorder="0" applyProtection="0">
      <alignment horizontal="center" vertical="center"/>
    </xf>
    <xf numFmtId="3" fontId="38" fillId="0" borderId="0" applyFont="0" applyBorder="0">
      <alignment horizontal="center"/>
    </xf>
    <xf numFmtId="213" fontId="39" fillId="0" borderId="0">
      <protection locked="0"/>
    </xf>
    <xf numFmtId="213" fontId="39" fillId="0" borderId="0">
      <protection locked="0"/>
    </xf>
    <xf numFmtId="49" fontId="131" fillId="0" borderId="12">
      <alignment horizontal="center" vertical="center" wrapText="1"/>
    </xf>
    <xf numFmtId="0" fontId="44" fillId="0" borderId="12" applyBorder="0">
      <alignment horizontal="center" vertical="center" wrapText="1"/>
    </xf>
    <xf numFmtId="49" fontId="131" fillId="0" borderId="12">
      <alignment horizontal="center" vertical="center" wrapText="1"/>
    </xf>
    <xf numFmtId="49" fontId="108" fillId="0" borderId="12" applyNumberFormat="0" applyFill="0" applyAlignment="0" applyProtection="0"/>
    <xf numFmtId="207" fontId="38" fillId="0" borderId="0"/>
    <xf numFmtId="0" fontId="32" fillId="0" borderId="0"/>
  </cellStyleXfs>
  <cellXfs count="443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2" fontId="0" fillId="0" borderId="0" xfId="0" applyNumberFormat="1" applyFill="1"/>
    <xf numFmtId="0" fontId="5" fillId="0" borderId="0" xfId="0" applyFont="1" applyFill="1"/>
    <xf numFmtId="0" fontId="2" fillId="0" borderId="0" xfId="0" applyFont="1" applyFill="1"/>
    <xf numFmtId="2" fontId="3" fillId="0" borderId="0" xfId="0" applyNumberFormat="1" applyFont="1" applyFill="1"/>
    <xf numFmtId="0" fontId="7" fillId="0" borderId="0" xfId="0" applyFont="1" applyFill="1"/>
    <xf numFmtId="2" fontId="8" fillId="0" borderId="0" xfId="0" applyNumberFormat="1" applyFont="1"/>
    <xf numFmtId="2" fontId="3" fillId="0" borderId="0" xfId="0" applyNumberFormat="1" applyFont="1"/>
    <xf numFmtId="2" fontId="9" fillId="2" borderId="3" xfId="0" applyNumberFormat="1" applyFont="1" applyFill="1" applyBorder="1"/>
    <xf numFmtId="2" fontId="11" fillId="0" borderId="0" xfId="1" applyNumberFormat="1" applyFont="1"/>
    <xf numFmtId="0" fontId="13" fillId="0" borderId="0" xfId="0" applyFont="1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3" fillId="3" borderId="12" xfId="0" applyFont="1" applyFill="1" applyBorder="1"/>
    <xf numFmtId="0" fontId="3" fillId="0" borderId="13" xfId="0" applyFont="1" applyFill="1" applyBorder="1"/>
    <xf numFmtId="0" fontId="3" fillId="0" borderId="12" xfId="0" applyFont="1" applyFill="1" applyBorder="1"/>
    <xf numFmtId="2" fontId="3" fillId="0" borderId="19" xfId="0" applyNumberFormat="1" applyFont="1" applyFill="1" applyBorder="1"/>
    <xf numFmtId="0" fontId="17" fillId="0" borderId="14" xfId="0" applyFont="1" applyFill="1" applyBorder="1"/>
    <xf numFmtId="1" fontId="18" fillId="0" borderId="0" xfId="0" applyNumberFormat="1" applyFont="1"/>
    <xf numFmtId="2" fontId="18" fillId="0" borderId="0" xfId="0" applyNumberFormat="1" applyFont="1" applyFill="1"/>
    <xf numFmtId="2" fontId="18" fillId="0" borderId="0" xfId="0" applyNumberFormat="1" applyFont="1" applyFill="1" applyAlignment="1">
      <alignment horizontal="right"/>
    </xf>
    <xf numFmtId="168" fontId="18" fillId="0" borderId="0" xfId="0" applyNumberFormat="1" applyFont="1" applyFill="1"/>
    <xf numFmtId="2" fontId="18" fillId="0" borderId="0" xfId="0" applyNumberFormat="1" applyFont="1"/>
    <xf numFmtId="0" fontId="18" fillId="0" borderId="0" xfId="0" applyFont="1"/>
    <xf numFmtId="10" fontId="20" fillId="0" borderId="0" xfId="2" applyNumberFormat="1" applyFont="1"/>
    <xf numFmtId="168" fontId="18" fillId="0" borderId="0" xfId="1" applyNumberFormat="1" applyFont="1" applyFill="1"/>
    <xf numFmtId="168" fontId="18" fillId="0" borderId="0" xfId="0" applyNumberFormat="1" applyFont="1"/>
    <xf numFmtId="0" fontId="19" fillId="6" borderId="24" xfId="0" applyFont="1" applyFill="1" applyBorder="1" applyAlignment="1">
      <alignment horizontal="right"/>
    </xf>
    <xf numFmtId="0" fontId="24" fillId="7" borderId="13" xfId="0" applyFont="1" applyFill="1" applyBorder="1" applyAlignment="1">
      <alignment horizontal="center" vertical="center"/>
    </xf>
    <xf numFmtId="2" fontId="26" fillId="0" borderId="0" xfId="0" applyNumberFormat="1" applyFont="1" applyFill="1"/>
    <xf numFmtId="2" fontId="26" fillId="0" borderId="0" xfId="0" applyNumberFormat="1" applyFont="1" applyFill="1" applyAlignment="1">
      <alignment horizontal="right"/>
    </xf>
    <xf numFmtId="0" fontId="24" fillId="0" borderId="8" xfId="0" applyFont="1" applyFill="1" applyBorder="1" applyAlignment="1">
      <alignment horizontal="center"/>
    </xf>
    <xf numFmtId="2" fontId="27" fillId="8" borderId="25" xfId="0" applyNumberFormat="1" applyFont="1" applyFill="1" applyBorder="1" applyAlignment="1">
      <alignment horizontal="center" vertical="center"/>
    </xf>
    <xf numFmtId="2" fontId="27" fillId="0" borderId="25" xfId="0" applyNumberFormat="1" applyFont="1" applyFill="1" applyBorder="1" applyAlignment="1">
      <alignment horizontal="center" vertical="center"/>
    </xf>
    <xf numFmtId="2" fontId="28" fillId="12" borderId="6" xfId="0" applyNumberFormat="1" applyFont="1" applyFill="1" applyBorder="1" applyAlignment="1">
      <alignment horizontal="center" vertical="center" wrapText="1"/>
    </xf>
    <xf numFmtId="2" fontId="27" fillId="12" borderId="25" xfId="0" applyNumberFormat="1" applyFont="1" applyFill="1" applyBorder="1" applyAlignment="1">
      <alignment horizontal="center" vertical="center" wrapText="1"/>
    </xf>
    <xf numFmtId="168" fontId="29" fillId="9" borderId="28" xfId="0" applyNumberFormat="1" applyFont="1" applyFill="1" applyBorder="1" applyAlignment="1">
      <alignment horizontal="center" vertical="center" wrapText="1"/>
    </xf>
    <xf numFmtId="2" fontId="18" fillId="8" borderId="12" xfId="0" applyNumberFormat="1" applyFont="1" applyFill="1" applyBorder="1"/>
    <xf numFmtId="2" fontId="18" fillId="0" borderId="12" xfId="0" applyNumberFormat="1" applyFont="1" applyFill="1" applyBorder="1"/>
    <xf numFmtId="2" fontId="18" fillId="12" borderId="12" xfId="0" applyNumberFormat="1" applyFont="1" applyFill="1" applyBorder="1"/>
    <xf numFmtId="168" fontId="18" fillId="0" borderId="31" xfId="3" applyNumberFormat="1" applyFont="1" applyBorder="1"/>
    <xf numFmtId="4" fontId="20" fillId="0" borderId="32" xfId="0" applyNumberFormat="1" applyFont="1" applyBorder="1" applyAlignment="1">
      <alignment horizontal="right"/>
    </xf>
    <xf numFmtId="4" fontId="20" fillId="0" borderId="33" xfId="0" applyNumberFormat="1" applyFont="1" applyBorder="1" applyAlignment="1">
      <alignment horizontal="right"/>
    </xf>
    <xf numFmtId="171" fontId="18" fillId="0" borderId="34" xfId="0" applyNumberFormat="1" applyFont="1" applyBorder="1" applyAlignment="1">
      <alignment horizontal="right"/>
    </xf>
    <xf numFmtId="10" fontId="20" fillId="0" borderId="35" xfId="2" applyNumberFormat="1" applyFont="1" applyBorder="1" applyAlignment="1">
      <alignment horizontal="right"/>
    </xf>
    <xf numFmtId="171" fontId="18" fillId="0" borderId="36" xfId="0" applyNumberFormat="1" applyFont="1" applyBorder="1" applyAlignment="1">
      <alignment horizontal="right"/>
    </xf>
    <xf numFmtId="0" fontId="20" fillId="0" borderId="0" xfId="0" applyFont="1"/>
    <xf numFmtId="4" fontId="18" fillId="0" borderId="37" xfId="3" applyNumberFormat="1" applyFont="1" applyBorder="1"/>
    <xf numFmtId="4" fontId="18" fillId="0" borderId="38" xfId="0" applyNumberFormat="1" applyFont="1" applyBorder="1" applyAlignment="1">
      <alignment horizontal="right"/>
    </xf>
    <xf numFmtId="171" fontId="20" fillId="0" borderId="39" xfId="0" applyNumberFormat="1" applyFont="1" applyBorder="1" applyAlignment="1">
      <alignment horizontal="right"/>
    </xf>
    <xf numFmtId="171" fontId="18" fillId="0" borderId="40" xfId="0" applyNumberFormat="1" applyFont="1" applyBorder="1" applyAlignment="1">
      <alignment horizontal="right"/>
    </xf>
    <xf numFmtId="10" fontId="20" fillId="0" borderId="20" xfId="2" applyNumberFormat="1" applyFont="1" applyBorder="1" applyAlignment="1">
      <alignment horizontal="right"/>
    </xf>
    <xf numFmtId="2" fontId="18" fillId="8" borderId="20" xfId="0" applyNumberFormat="1" applyFont="1" applyFill="1" applyBorder="1"/>
    <xf numFmtId="2" fontId="18" fillId="12" borderId="0" xfId="0" applyNumberFormat="1" applyFont="1" applyFill="1"/>
    <xf numFmtId="2" fontId="18" fillId="12" borderId="0" xfId="0" applyNumberFormat="1" applyFont="1" applyFill="1" applyAlignment="1">
      <alignment horizontal="right"/>
    </xf>
    <xf numFmtId="1" fontId="18" fillId="0" borderId="0" xfId="0" applyNumberFormat="1" applyFont="1" applyFill="1"/>
    <xf numFmtId="0" fontId="18" fillId="0" borderId="0" xfId="0" applyFont="1" applyFill="1"/>
    <xf numFmtId="10" fontId="20" fillId="0" borderId="0" xfId="2" applyNumberFormat="1" applyFont="1" applyFill="1"/>
    <xf numFmtId="0" fontId="155" fillId="0" borderId="0" xfId="2027" applyFont="1" applyFill="1" applyAlignment="1">
      <alignment vertical="center" wrapText="1"/>
    </xf>
    <xf numFmtId="0" fontId="157" fillId="0" borderId="0" xfId="2027" applyFont="1" applyFill="1"/>
    <xf numFmtId="2" fontId="26" fillId="0" borderId="12" xfId="2027" applyNumberFormat="1" applyFont="1" applyFill="1" applyBorder="1" applyAlignment="1">
      <alignment vertical="center"/>
    </xf>
    <xf numFmtId="2" fontId="26" fillId="0" borderId="14" xfId="2027" applyNumberFormat="1" applyFont="1" applyFill="1" applyBorder="1" applyAlignment="1">
      <alignment horizontal="center" vertical="center"/>
    </xf>
    <xf numFmtId="2" fontId="26" fillId="0" borderId="12" xfId="2027" applyNumberFormat="1" applyFont="1" applyFill="1" applyBorder="1" applyAlignment="1">
      <alignment horizontal="center" vertical="center"/>
    </xf>
    <xf numFmtId="2" fontId="26" fillId="0" borderId="12" xfId="2027" applyNumberFormat="1" applyFont="1" applyFill="1" applyBorder="1" applyAlignment="1">
      <alignment horizontal="center" vertical="center" wrapText="1"/>
    </xf>
    <xf numFmtId="0" fontId="157" fillId="0" borderId="0" xfId="2027" applyFont="1" applyFill="1" applyBorder="1"/>
    <xf numFmtId="0" fontId="157" fillId="0" borderId="0" xfId="2027" applyFont="1" applyFill="1" applyAlignment="1">
      <alignment wrapText="1"/>
    </xf>
    <xf numFmtId="2" fontId="157" fillId="0" borderId="12" xfId="2027" applyNumberFormat="1" applyFont="1" applyFill="1" applyBorder="1"/>
    <xf numFmtId="2" fontId="157" fillId="0" borderId="12" xfId="2027" applyNumberFormat="1" applyFont="1" applyFill="1" applyBorder="1" applyAlignment="1">
      <alignment vertical="center"/>
    </xf>
    <xf numFmtId="0" fontId="26" fillId="0" borderId="0" xfId="2027" applyFont="1" applyFill="1" applyBorder="1" applyAlignment="1">
      <alignment horizontal="right" vertical="center"/>
    </xf>
    <xf numFmtId="0" fontId="26" fillId="0" borderId="0" xfId="2027" applyFont="1" applyFill="1" applyBorder="1" applyAlignment="1">
      <alignment horizontal="center" vertical="center" wrapText="1"/>
    </xf>
    <xf numFmtId="2" fontId="26" fillId="0" borderId="0" xfId="2027" applyNumberFormat="1" applyFont="1" applyFill="1" applyBorder="1" applyAlignment="1">
      <alignment horizontal="center" vertical="center"/>
    </xf>
    <xf numFmtId="2" fontId="26" fillId="0" borderId="0" xfId="2027" applyNumberFormat="1" applyFont="1" applyFill="1" applyBorder="1" applyAlignment="1">
      <alignment vertical="center"/>
    </xf>
    <xf numFmtId="0" fontId="8" fillId="0" borderId="14" xfId="0" applyFont="1" applyFill="1" applyBorder="1"/>
    <xf numFmtId="2" fontId="11" fillId="0" borderId="18" xfId="0" applyNumberFormat="1" applyFont="1" applyFill="1" applyBorder="1"/>
    <xf numFmtId="2" fontId="7" fillId="0" borderId="0" xfId="0" applyNumberFormat="1" applyFont="1" applyFill="1"/>
    <xf numFmtId="2" fontId="11" fillId="0" borderId="20" xfId="0" applyNumberFormat="1" applyFont="1" applyFill="1" applyBorder="1"/>
    <xf numFmtId="0" fontId="26" fillId="0" borderId="25" xfId="2027" applyFont="1" applyFill="1" applyBorder="1" applyAlignment="1">
      <alignment vertical="center" wrapText="1"/>
    </xf>
    <xf numFmtId="0" fontId="26" fillId="0" borderId="27" xfId="2027" applyFont="1" applyFill="1" applyBorder="1" applyAlignment="1">
      <alignment vertical="center" wrapText="1"/>
    </xf>
    <xf numFmtId="0" fontId="26" fillId="0" borderId="20" xfId="2027" applyFont="1" applyFill="1" applyBorder="1" applyAlignment="1">
      <alignment vertical="center" wrapText="1"/>
    </xf>
    <xf numFmtId="0" fontId="163" fillId="68" borderId="10" xfId="0" applyFont="1" applyFill="1" applyBorder="1" applyAlignment="1">
      <alignment horizontal="center" vertical="center" wrapText="1"/>
    </xf>
    <xf numFmtId="0" fontId="163" fillId="68" borderId="11" xfId="0" applyFont="1" applyFill="1" applyBorder="1" applyAlignment="1">
      <alignment horizontal="center" vertical="center" wrapText="1"/>
    </xf>
    <xf numFmtId="0" fontId="14" fillId="69" borderId="8" xfId="0" applyFont="1" applyFill="1" applyBorder="1" applyAlignment="1">
      <alignment horizontal="center" vertical="center" wrapText="1"/>
    </xf>
    <xf numFmtId="2" fontId="8" fillId="0" borderId="16" xfId="0" applyNumberFormat="1" applyFont="1" applyFill="1" applyBorder="1"/>
    <xf numFmtId="2" fontId="8" fillId="0" borderId="18" xfId="0" applyNumberFormat="1" applyFont="1" applyFill="1" applyBorder="1"/>
    <xf numFmtId="2" fontId="8" fillId="0" borderId="30" xfId="0" applyNumberFormat="1" applyFont="1" applyFill="1" applyBorder="1"/>
    <xf numFmtId="2" fontId="8" fillId="0" borderId="19" xfId="0" applyNumberFormat="1" applyFont="1" applyFill="1" applyBorder="1"/>
    <xf numFmtId="0" fontId="163" fillId="7" borderId="11" xfId="0" applyFont="1" applyFill="1" applyBorder="1" applyAlignment="1">
      <alignment horizontal="center" vertical="center" wrapText="1"/>
    </xf>
    <xf numFmtId="0" fontId="14" fillId="70" borderId="8" xfId="0" applyFont="1" applyFill="1" applyBorder="1" applyAlignment="1">
      <alignment horizontal="center" vertical="center" wrapText="1"/>
    </xf>
    <xf numFmtId="0" fontId="14" fillId="70" borderId="10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64" fillId="69" borderId="10" xfId="0" applyFont="1" applyFill="1" applyBorder="1" applyAlignment="1">
      <alignment horizontal="center" vertical="center" wrapText="1"/>
    </xf>
    <xf numFmtId="0" fontId="164" fillId="69" borderId="9" xfId="0" applyFont="1" applyFill="1" applyBorder="1" applyAlignment="1">
      <alignment horizontal="center" vertical="center" wrapText="1"/>
    </xf>
    <xf numFmtId="0" fontId="164" fillId="6" borderId="10" xfId="0" applyFont="1" applyFill="1" applyBorder="1" applyAlignment="1">
      <alignment horizontal="center" vertical="center" wrapText="1"/>
    </xf>
    <xf numFmtId="0" fontId="164" fillId="6" borderId="3" xfId="0" applyFont="1" applyFill="1" applyBorder="1" applyAlignment="1">
      <alignment horizontal="center" vertical="center" wrapText="1"/>
    </xf>
    <xf numFmtId="0" fontId="14" fillId="70" borderId="11" xfId="0" applyFont="1" applyFill="1" applyBorder="1" applyAlignment="1">
      <alignment horizontal="center" vertical="center" wrapText="1"/>
    </xf>
    <xf numFmtId="2" fontId="165" fillId="0" borderId="19" xfId="0" applyNumberFormat="1" applyFont="1" applyFill="1" applyBorder="1"/>
    <xf numFmtId="0" fontId="16" fillId="13" borderId="10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2" fontId="8" fillId="0" borderId="20" xfId="0" applyNumberFormat="1" applyFont="1" applyFill="1" applyBorder="1"/>
    <xf numFmtId="2" fontId="165" fillId="0" borderId="17" xfId="0" applyNumberFormat="1" applyFont="1" applyFill="1" applyBorder="1"/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2" fontId="166" fillId="0" borderId="19" xfId="0" applyNumberFormat="1" applyFont="1" applyBorder="1"/>
    <xf numFmtId="2" fontId="166" fillId="0" borderId="18" xfId="0" applyNumberFormat="1" applyFont="1" applyBorder="1"/>
    <xf numFmtId="0" fontId="14" fillId="5" borderId="9" xfId="0" applyFont="1" applyFill="1" applyBorder="1" applyAlignment="1">
      <alignment horizontal="center" vertical="center" wrapText="1"/>
    </xf>
    <xf numFmtId="2" fontId="8" fillId="0" borderId="30" xfId="0" applyNumberFormat="1" applyFont="1" applyBorder="1"/>
    <xf numFmtId="0" fontId="14" fillId="5" borderId="10" xfId="0" applyFont="1" applyFill="1" applyBorder="1" applyAlignment="1">
      <alignment horizontal="center" vertical="center" wrapText="1"/>
    </xf>
    <xf numFmtId="2" fontId="8" fillId="0" borderId="18" xfId="0" applyNumberFormat="1" applyFont="1" applyBorder="1"/>
    <xf numFmtId="2" fontId="165" fillId="0" borderId="18" xfId="0" applyNumberFormat="1" applyFont="1" applyBorder="1"/>
    <xf numFmtId="0" fontId="8" fillId="3" borderId="12" xfId="0" applyFont="1" applyFill="1" applyBorder="1"/>
    <xf numFmtId="0" fontId="7" fillId="0" borderId="0" xfId="0" applyFont="1"/>
    <xf numFmtId="0" fontId="168" fillId="0" borderId="1" xfId="0" applyFont="1" applyFill="1" applyBorder="1" applyAlignment="1">
      <alignment horizontal="center" vertical="center" wrapText="1"/>
    </xf>
    <xf numFmtId="0" fontId="7" fillId="0" borderId="15" xfId="0" applyFont="1" applyFill="1" applyBorder="1"/>
    <xf numFmtId="0" fontId="169" fillId="0" borderId="15" xfId="0" applyFont="1" applyFill="1" applyBorder="1"/>
    <xf numFmtId="0" fontId="169" fillId="0" borderId="22" xfId="0" applyFont="1" applyFill="1" applyBorder="1"/>
    <xf numFmtId="0" fontId="169" fillId="0" borderId="14" xfId="0" applyFont="1" applyFill="1" applyBorder="1"/>
    <xf numFmtId="0" fontId="8" fillId="0" borderId="0" xfId="0" applyFont="1" applyFill="1"/>
    <xf numFmtId="2" fontId="8" fillId="0" borderId="0" xfId="0" applyNumberFormat="1" applyFont="1" applyFill="1"/>
    <xf numFmtId="0" fontId="170" fillId="0" borderId="0" xfId="0" applyFont="1" applyFill="1"/>
    <xf numFmtId="0" fontId="171" fillId="0" borderId="6" xfId="0" applyFont="1" applyFill="1" applyBorder="1" applyAlignment="1">
      <alignment horizontal="center" vertical="center" wrapText="1"/>
    </xf>
    <xf numFmtId="2" fontId="8" fillId="0" borderId="14" xfId="0" applyNumberFormat="1" applyFont="1" applyFill="1" applyBorder="1"/>
    <xf numFmtId="0" fontId="8" fillId="0" borderId="13" xfId="0" applyFont="1" applyFill="1" applyBorder="1"/>
    <xf numFmtId="0" fontId="26" fillId="0" borderId="0" xfId="2027" applyFont="1" applyFill="1" applyBorder="1" applyAlignment="1">
      <alignment vertical="center" wrapText="1"/>
    </xf>
    <xf numFmtId="169" fontId="19" fillId="2" borderId="66" xfId="2" applyNumberFormat="1" applyFont="1" applyFill="1" applyBorder="1"/>
    <xf numFmtId="170" fontId="22" fillId="6" borderId="8" xfId="1" applyNumberFormat="1" applyFont="1" applyFill="1" applyBorder="1" applyAlignment="1">
      <alignment horizontal="right"/>
    </xf>
    <xf numFmtId="168" fontId="24" fillId="0" borderId="8" xfId="0" applyNumberFormat="1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68" xfId="0" applyFont="1" applyFill="1" applyBorder="1" applyAlignment="1">
      <alignment horizontal="center"/>
    </xf>
    <xf numFmtId="0" fontId="29" fillId="9" borderId="71" xfId="0" applyFont="1" applyFill="1" applyBorder="1" applyAlignment="1">
      <alignment horizontal="center" vertical="center" wrapText="1"/>
    </xf>
    <xf numFmtId="4" fontId="20" fillId="0" borderId="72" xfId="0" applyNumberFormat="1" applyFont="1" applyBorder="1" applyAlignment="1">
      <alignment horizontal="right"/>
    </xf>
    <xf numFmtId="4" fontId="18" fillId="0" borderId="72" xfId="0" applyNumberFormat="1" applyFont="1" applyBorder="1" applyAlignment="1">
      <alignment horizontal="right"/>
    </xf>
    <xf numFmtId="1" fontId="18" fillId="12" borderId="14" xfId="0" applyNumberFormat="1" applyFont="1" applyFill="1" applyBorder="1" applyAlignment="1">
      <alignment horizontal="right"/>
    </xf>
    <xf numFmtId="2" fontId="18" fillId="12" borderId="14" xfId="0" applyNumberFormat="1" applyFont="1" applyFill="1" applyBorder="1" applyAlignment="1">
      <alignment horizontal="right"/>
    </xf>
    <xf numFmtId="168" fontId="24" fillId="0" borderId="3" xfId="0" applyNumberFormat="1" applyFont="1" applyFill="1" applyBorder="1" applyAlignment="1">
      <alignment horizontal="center"/>
    </xf>
    <xf numFmtId="168" fontId="18" fillId="0" borderId="32" xfId="3" applyNumberFormat="1" applyFont="1" applyBorder="1"/>
    <xf numFmtId="4" fontId="20" fillId="0" borderId="73" xfId="0" applyNumberFormat="1" applyFont="1" applyBorder="1" applyAlignment="1">
      <alignment horizontal="right"/>
    </xf>
    <xf numFmtId="4" fontId="18" fillId="0" borderId="32" xfId="3" applyNumberFormat="1" applyFont="1" applyBorder="1"/>
    <xf numFmtId="171" fontId="20" fillId="0" borderId="73" xfId="0" applyNumberFormat="1" applyFont="1" applyBorder="1" applyAlignment="1">
      <alignment horizontal="right"/>
    </xf>
    <xf numFmtId="4" fontId="18" fillId="0" borderId="74" xfId="3" applyNumberFormat="1" applyFont="1" applyBorder="1"/>
    <xf numFmtId="4" fontId="18" fillId="0" borderId="75" xfId="0" applyNumberFormat="1" applyFont="1" applyBorder="1" applyAlignment="1">
      <alignment horizontal="right"/>
    </xf>
    <xf numFmtId="171" fontId="20" fillId="0" borderId="76" xfId="0" applyNumberFormat="1" applyFont="1" applyBorder="1" applyAlignment="1">
      <alignment horizontal="right"/>
    </xf>
    <xf numFmtId="0" fontId="29" fillId="72" borderId="28" xfId="0" applyFont="1" applyFill="1" applyBorder="1" applyAlignment="1">
      <alignment horizontal="center" vertical="center" wrapText="1"/>
    </xf>
    <xf numFmtId="0" fontId="29" fillId="72" borderId="29" xfId="0" applyFont="1" applyFill="1" applyBorder="1" applyAlignment="1">
      <alignment horizontal="center" vertical="center" wrapText="1"/>
    </xf>
    <xf numFmtId="168" fontId="18" fillId="0" borderId="57" xfId="0" applyNumberFormat="1" applyFont="1" applyFill="1" applyBorder="1"/>
    <xf numFmtId="170" fontId="22" fillId="72" borderId="24" xfId="1" applyNumberFormat="1" applyFont="1" applyFill="1" applyBorder="1" applyAlignment="1">
      <alignment horizontal="right"/>
    </xf>
    <xf numFmtId="207" fontId="18" fillId="0" borderId="36" xfId="0" applyNumberFormat="1" applyFont="1" applyBorder="1" applyAlignment="1">
      <alignment horizontal="right"/>
    </xf>
    <xf numFmtId="0" fontId="24" fillId="0" borderId="9" xfId="0" applyFont="1" applyFill="1" applyBorder="1" applyAlignment="1">
      <alignment horizontal="center"/>
    </xf>
    <xf numFmtId="0" fontId="23" fillId="3" borderId="64" xfId="0" applyFont="1" applyFill="1" applyBorder="1" applyAlignment="1">
      <alignment horizontal="center" vertical="center" wrapText="1"/>
    </xf>
    <xf numFmtId="0" fontId="23" fillId="3" borderId="77" xfId="0" applyFont="1" applyFill="1" applyBorder="1" applyAlignment="1">
      <alignment horizontal="center" vertical="center" wrapText="1"/>
    </xf>
    <xf numFmtId="167" fontId="23" fillId="3" borderId="78" xfId="0" applyNumberFormat="1" applyFont="1" applyFill="1" applyBorder="1" applyAlignment="1">
      <alignment horizontal="center"/>
    </xf>
    <xf numFmtId="167" fontId="23" fillId="3" borderId="79" xfId="0" applyNumberFormat="1" applyFont="1" applyFill="1" applyBorder="1" applyAlignment="1">
      <alignment horizontal="center"/>
    </xf>
    <xf numFmtId="167" fontId="23" fillId="10" borderId="19" xfId="3" applyFont="1" applyFill="1" applyBorder="1"/>
    <xf numFmtId="167" fontId="23" fillId="10" borderId="16" xfId="3" applyFont="1" applyFill="1" applyBorder="1"/>
    <xf numFmtId="207" fontId="160" fillId="0" borderId="32" xfId="0" applyNumberFormat="1" applyFont="1" applyBorder="1" applyAlignment="1">
      <alignment horizontal="right"/>
    </xf>
    <xf numFmtId="207" fontId="160" fillId="0" borderId="31" xfId="0" applyNumberFormat="1" applyFont="1" applyBorder="1" applyAlignment="1">
      <alignment horizontal="right"/>
    </xf>
    <xf numFmtId="171" fontId="18" fillId="0" borderId="74" xfId="0" applyNumberFormat="1" applyFont="1" applyBorder="1" applyAlignment="1">
      <alignment horizontal="right"/>
    </xf>
    <xf numFmtId="171" fontId="18" fillId="0" borderId="80" xfId="0" applyNumberFormat="1" applyFont="1" applyBorder="1" applyAlignment="1">
      <alignment horizontal="right"/>
    </xf>
    <xf numFmtId="0" fontId="23" fillId="71" borderId="64" xfId="0" applyFont="1" applyFill="1" applyBorder="1" applyAlignment="1">
      <alignment horizontal="center" vertical="center" wrapText="1"/>
    </xf>
    <xf numFmtId="167" fontId="23" fillId="71" borderId="78" xfId="0" applyNumberFormat="1" applyFont="1" applyFill="1" applyBorder="1" applyAlignment="1">
      <alignment horizontal="center"/>
    </xf>
    <xf numFmtId="0" fontId="23" fillId="71" borderId="77" xfId="0" applyFont="1" applyFill="1" applyBorder="1" applyAlignment="1">
      <alignment horizontal="center" vertical="center" wrapText="1"/>
    </xf>
    <xf numFmtId="167" fontId="23" fillId="71" borderId="79" xfId="0" applyNumberFormat="1" applyFont="1" applyFill="1" applyBorder="1" applyAlignment="1">
      <alignment horizontal="center"/>
    </xf>
    <xf numFmtId="10" fontId="24" fillId="7" borderId="81" xfId="2" applyNumberFormat="1" applyFont="1" applyFill="1" applyBorder="1" applyAlignment="1">
      <alignment horizontal="center"/>
    </xf>
    <xf numFmtId="170" fontId="24" fillId="7" borderId="18" xfId="3" applyNumberFormat="1" applyFont="1" applyFill="1" applyBorder="1"/>
    <xf numFmtId="207" fontId="18" fillId="0" borderId="31" xfId="0" applyNumberFormat="1" applyFont="1" applyBorder="1" applyAlignment="1">
      <alignment horizontal="right"/>
    </xf>
    <xf numFmtId="171" fontId="18" fillId="0" borderId="83" xfId="0" applyNumberFormat="1" applyFont="1" applyBorder="1" applyAlignment="1">
      <alignment horizontal="right"/>
    </xf>
    <xf numFmtId="10" fontId="174" fillId="0" borderId="35" xfId="2" applyNumberFormat="1" applyFont="1" applyBorder="1" applyAlignment="1">
      <alignment horizontal="right"/>
    </xf>
    <xf numFmtId="2" fontId="20" fillId="14" borderId="27" xfId="0" applyNumberFormat="1" applyFont="1" applyFill="1" applyBorder="1" applyAlignment="1">
      <alignment horizontal="right"/>
    </xf>
    <xf numFmtId="2" fontId="20" fillId="14" borderId="61" xfId="0" applyNumberFormat="1" applyFont="1" applyFill="1" applyBorder="1" applyAlignment="1">
      <alignment horizontal="right"/>
    </xf>
    <xf numFmtId="0" fontId="23" fillId="14" borderId="82" xfId="0" applyFont="1" applyFill="1" applyBorder="1" applyAlignment="1">
      <alignment horizontal="center" vertical="center" wrapText="1"/>
    </xf>
    <xf numFmtId="0" fontId="23" fillId="14" borderId="77" xfId="0" applyFont="1" applyFill="1" applyBorder="1" applyAlignment="1">
      <alignment horizontal="center" vertical="center" wrapText="1"/>
    </xf>
    <xf numFmtId="167" fontId="23" fillId="14" borderId="81" xfId="0" applyNumberFormat="1" applyFont="1" applyFill="1" applyBorder="1" applyAlignment="1">
      <alignment horizontal="center"/>
    </xf>
    <xf numFmtId="167" fontId="23" fillId="14" borderId="79" xfId="0" applyNumberFormat="1" applyFont="1" applyFill="1" applyBorder="1" applyAlignment="1">
      <alignment horizontal="center"/>
    </xf>
    <xf numFmtId="167" fontId="23" fillId="14" borderId="18" xfId="3" applyFont="1" applyFill="1" applyBorder="1"/>
    <xf numFmtId="167" fontId="23" fillId="14" borderId="16" xfId="3" applyFont="1" applyFill="1" applyBorder="1"/>
    <xf numFmtId="2" fontId="21" fillId="0" borderId="0" xfId="0" applyNumberFormat="1" applyFont="1" applyFill="1"/>
    <xf numFmtId="0" fontId="11" fillId="0" borderId="0" xfId="0" applyFont="1" applyFill="1"/>
    <xf numFmtId="2" fontId="11" fillId="0" borderId="0" xfId="0" applyNumberFormat="1" applyFont="1" applyFill="1"/>
    <xf numFmtId="0" fontId="11" fillId="0" borderId="0" xfId="0" applyFont="1"/>
    <xf numFmtId="169" fontId="29" fillId="0" borderId="0" xfId="2" applyNumberFormat="1" applyFont="1" applyFill="1"/>
    <xf numFmtId="0" fontId="19" fillId="2" borderId="10" xfId="0" applyFont="1" applyFill="1" applyBorder="1" applyAlignment="1">
      <alignment horizontal="right"/>
    </xf>
    <xf numFmtId="2" fontId="18" fillId="0" borderId="57" xfId="0" applyNumberFormat="1" applyFont="1" applyBorder="1"/>
    <xf numFmtId="2" fontId="160" fillId="2" borderId="41" xfId="0" applyNumberFormat="1" applyFont="1" applyFill="1" applyBorder="1" applyAlignment="1">
      <alignment horizontal="right"/>
    </xf>
    <xf numFmtId="168" fontId="173" fillId="2" borderId="43" xfId="1" applyNumberFormat="1" applyFont="1" applyFill="1" applyBorder="1" applyAlignment="1">
      <alignment horizontal="right"/>
    </xf>
    <xf numFmtId="218" fontId="173" fillId="2" borderId="21" xfId="1" applyNumberFormat="1" applyFont="1" applyFill="1" applyBorder="1"/>
    <xf numFmtId="214" fontId="18" fillId="0" borderId="0" xfId="0" applyNumberFormat="1" applyFont="1" applyFill="1" applyAlignment="1">
      <alignment horizontal="right"/>
    </xf>
    <xf numFmtId="167" fontId="161" fillId="0" borderId="67" xfId="3" applyFont="1" applyFill="1" applyBorder="1"/>
    <xf numFmtId="167" fontId="175" fillId="14" borderId="12" xfId="3" applyFont="1" applyFill="1" applyBorder="1"/>
    <xf numFmtId="167" fontId="176" fillId="14" borderId="12" xfId="3" applyFont="1" applyFill="1" applyBorder="1"/>
    <xf numFmtId="217" fontId="18" fillId="0" borderId="0" xfId="0" applyNumberFormat="1" applyFont="1"/>
    <xf numFmtId="219" fontId="18" fillId="0" borderId="36" xfId="0" applyNumberFormat="1" applyFont="1" applyBorder="1" applyAlignment="1">
      <alignment horizontal="right"/>
    </xf>
    <xf numFmtId="10" fontId="20" fillId="0" borderId="35" xfId="2" applyNumberFormat="1" applyFont="1" applyFill="1" applyBorder="1" applyAlignment="1">
      <alignment horizontal="right"/>
    </xf>
    <xf numFmtId="167" fontId="18" fillId="0" borderId="0" xfId="1" applyFont="1"/>
    <xf numFmtId="172" fontId="157" fillId="0" borderId="0" xfId="2027" applyNumberFormat="1" applyFont="1" applyFill="1"/>
    <xf numFmtId="168" fontId="8" fillId="0" borderId="20" xfId="0" applyNumberFormat="1" applyFont="1" applyFill="1" applyBorder="1"/>
    <xf numFmtId="172" fontId="8" fillId="0" borderId="20" xfId="0" applyNumberFormat="1" applyFont="1" applyFill="1" applyBorder="1"/>
    <xf numFmtId="0" fontId="12" fillId="0" borderId="0" xfId="0" applyFont="1" applyFill="1"/>
    <xf numFmtId="0" fontId="167" fillId="0" borderId="0" xfId="0" applyFont="1" applyFill="1"/>
    <xf numFmtId="220" fontId="173" fillId="2" borderId="21" xfId="1" applyNumberFormat="1" applyFont="1" applyFill="1" applyBorder="1"/>
    <xf numFmtId="220" fontId="178" fillId="0" borderId="0" xfId="1" applyNumberFormat="1" applyFont="1" applyFill="1" applyAlignment="1">
      <alignment horizontal="right"/>
    </xf>
    <xf numFmtId="2" fontId="18" fillId="6" borderId="23" xfId="0" applyNumberFormat="1" applyFont="1" applyFill="1" applyBorder="1"/>
    <xf numFmtId="2" fontId="18" fillId="75" borderId="23" xfId="0" applyNumberFormat="1" applyFont="1" applyFill="1" applyBorder="1"/>
    <xf numFmtId="2" fontId="177" fillId="0" borderId="54" xfId="0" applyNumberFormat="1" applyFont="1" applyBorder="1"/>
    <xf numFmtId="2" fontId="18" fillId="0" borderId="54" xfId="0" applyNumberFormat="1" applyFont="1" applyBorder="1"/>
    <xf numFmtId="2" fontId="18" fillId="3" borderId="88" xfId="0" applyNumberFormat="1" applyFont="1" applyFill="1" applyBorder="1"/>
    <xf numFmtId="2" fontId="18" fillId="3" borderId="89" xfId="0" applyNumberFormat="1" applyFont="1" applyFill="1" applyBorder="1"/>
    <xf numFmtId="2" fontId="18" fillId="13" borderId="84" xfId="0" applyNumberFormat="1" applyFont="1" applyFill="1" applyBorder="1"/>
    <xf numFmtId="2" fontId="18" fillId="13" borderId="54" xfId="0" applyNumberFormat="1" applyFont="1" applyFill="1" applyBorder="1"/>
    <xf numFmtId="2" fontId="18" fillId="3" borderId="90" xfId="0" applyNumberFormat="1" applyFont="1" applyFill="1" applyBorder="1"/>
    <xf numFmtId="2" fontId="18" fillId="3" borderId="91" xfId="0" applyNumberFormat="1" applyFont="1" applyFill="1" applyBorder="1"/>
    <xf numFmtId="221" fontId="18" fillId="0" borderId="0" xfId="1" applyNumberFormat="1" applyFont="1"/>
    <xf numFmtId="2" fontId="18" fillId="74" borderId="0" xfId="0" applyNumberFormat="1" applyFont="1" applyFill="1"/>
    <xf numFmtId="217" fontId="18" fillId="74" borderId="0" xfId="0" applyNumberFormat="1" applyFont="1" applyFill="1"/>
    <xf numFmtId="216" fontId="157" fillId="0" borderId="0" xfId="2374" applyNumberFormat="1" applyFont="1" applyFill="1"/>
    <xf numFmtId="2" fontId="26" fillId="0" borderId="12" xfId="2027" applyNumberFormat="1" applyFont="1" applyFill="1" applyBorder="1" applyAlignment="1">
      <alignment horizontal="right" vertical="center"/>
    </xf>
    <xf numFmtId="2" fontId="157" fillId="0" borderId="12" xfId="2027" applyNumberFormat="1" applyFont="1" applyFill="1" applyBorder="1" applyAlignment="1">
      <alignment horizontal="center" vertical="center"/>
    </xf>
    <xf numFmtId="2" fontId="26" fillId="0" borderId="12" xfId="2027" applyNumberFormat="1" applyFont="1" applyFill="1" applyBorder="1" applyAlignment="1">
      <alignment vertical="center" wrapText="1"/>
    </xf>
    <xf numFmtId="2" fontId="26" fillId="0" borderId="14" xfId="2027" applyNumberFormat="1" applyFont="1" applyFill="1" applyBorder="1" applyAlignment="1">
      <alignment horizontal="center" vertical="center" wrapText="1"/>
    </xf>
    <xf numFmtId="0" fontId="26" fillId="0" borderId="0" xfId="2027" applyFont="1" applyFill="1"/>
    <xf numFmtId="2" fontId="26" fillId="0" borderId="42" xfId="2027" applyNumberFormat="1" applyFont="1" applyFill="1" applyBorder="1" applyAlignment="1">
      <alignment horizontal="center" vertical="center"/>
    </xf>
    <xf numFmtId="2" fontId="26" fillId="0" borderId="42" xfId="2027" applyNumberFormat="1" applyFont="1" applyFill="1" applyBorder="1" applyAlignment="1">
      <alignment vertical="center"/>
    </xf>
    <xf numFmtId="172" fontId="155" fillId="0" borderId="0" xfId="2027" applyNumberFormat="1" applyFont="1" applyFill="1" applyBorder="1" applyAlignment="1">
      <alignment vertical="center" wrapText="1"/>
    </xf>
    <xf numFmtId="0" fontId="155" fillId="0" borderId="0" xfId="2027" applyFont="1" applyFill="1" applyBorder="1" applyAlignment="1">
      <alignment vertical="center" wrapText="1"/>
    </xf>
    <xf numFmtId="0" fontId="26" fillId="0" borderId="69" xfId="2027" applyFont="1" applyFill="1" applyBorder="1" applyAlignment="1">
      <alignment horizontal="center" vertical="center" wrapText="1"/>
    </xf>
    <xf numFmtId="2" fontId="26" fillId="0" borderId="97" xfId="2027" applyNumberFormat="1" applyFont="1" applyFill="1" applyBorder="1" applyAlignment="1">
      <alignment horizontal="center" vertical="center"/>
    </xf>
    <xf numFmtId="2" fontId="26" fillId="0" borderId="94" xfId="2027" applyNumberFormat="1" applyFont="1" applyFill="1" applyBorder="1" applyAlignment="1">
      <alignment horizontal="right" vertical="center"/>
    </xf>
    <xf numFmtId="2" fontId="26" fillId="0" borderId="97" xfId="2027" applyNumberFormat="1" applyFont="1" applyFill="1" applyBorder="1" applyAlignment="1">
      <alignment horizontal="center" vertical="center" wrapText="1"/>
    </xf>
    <xf numFmtId="2" fontId="26" fillId="0" borderId="98" xfId="2027" applyNumberFormat="1" applyFont="1" applyFill="1" applyBorder="1" applyAlignment="1">
      <alignment horizontal="center" vertical="center"/>
    </xf>
    <xf numFmtId="2" fontId="26" fillId="0" borderId="99" xfId="2027" applyNumberFormat="1" applyFont="1" applyFill="1" applyBorder="1" applyAlignment="1">
      <alignment horizontal="center" vertical="center"/>
    </xf>
    <xf numFmtId="2" fontId="26" fillId="0" borderId="65" xfId="2027" applyNumberFormat="1" applyFont="1" applyFill="1" applyBorder="1" applyAlignment="1">
      <alignment vertical="center"/>
    </xf>
    <xf numFmtId="0" fontId="26" fillId="0" borderId="65" xfId="2027" applyFont="1" applyFill="1" applyBorder="1" applyAlignment="1">
      <alignment vertical="center"/>
    </xf>
    <xf numFmtId="214" fontId="155" fillId="0" borderId="0" xfId="2027" applyNumberFormat="1" applyFont="1" applyFill="1" applyBorder="1" applyAlignment="1">
      <alignment vertical="center" wrapText="1"/>
    </xf>
    <xf numFmtId="0" fontId="26" fillId="0" borderId="94" xfId="2027" applyFont="1" applyFill="1" applyBorder="1" applyAlignment="1">
      <alignment horizontal="center" vertical="center" wrapText="1"/>
    </xf>
    <xf numFmtId="0" fontId="26" fillId="0" borderId="78" xfId="2027" applyFont="1" applyFill="1" applyBorder="1" applyAlignment="1">
      <alignment vertical="center"/>
    </xf>
    <xf numFmtId="0" fontId="26" fillId="0" borderId="69" xfId="2027" applyFont="1" applyFill="1" applyBorder="1" applyAlignment="1">
      <alignment vertical="center"/>
    </xf>
    <xf numFmtId="0" fontId="26" fillId="0" borderId="19" xfId="2027" applyFont="1" applyFill="1" applyBorder="1" applyAlignment="1">
      <alignment vertical="center"/>
    </xf>
    <xf numFmtId="0" fontId="26" fillId="0" borderId="100" xfId="2027" applyFont="1" applyFill="1" applyBorder="1" applyAlignment="1">
      <alignment horizontal="center" vertical="center" wrapText="1"/>
    </xf>
    <xf numFmtId="2" fontId="26" fillId="0" borderId="12" xfId="0" applyNumberFormat="1" applyFont="1" applyFill="1" applyBorder="1" applyAlignment="1">
      <alignment horizontal="right" vertical="center"/>
    </xf>
    <xf numFmtId="2" fontId="26" fillId="0" borderId="42" xfId="2027" applyNumberFormat="1" applyFont="1" applyFill="1" applyBorder="1" applyAlignment="1">
      <alignment horizontal="right" vertical="center"/>
    </xf>
    <xf numFmtId="2" fontId="26" fillId="0" borderId="94" xfId="0" applyNumberFormat="1" applyFont="1" applyFill="1" applyBorder="1" applyAlignment="1">
      <alignment horizontal="right" vertical="center"/>
    </xf>
    <xf numFmtId="0" fontId="157" fillId="73" borderId="0" xfId="2027" applyFont="1" applyFill="1"/>
    <xf numFmtId="2" fontId="26" fillId="73" borderId="65" xfId="2027" applyNumberFormat="1" applyFont="1" applyFill="1" applyBorder="1" applyAlignment="1">
      <alignment vertical="center"/>
    </xf>
    <xf numFmtId="168" fontId="2" fillId="0" borderId="0" xfId="0" applyNumberFormat="1" applyFont="1" applyFill="1"/>
    <xf numFmtId="168" fontId="8" fillId="0" borderId="0" xfId="1" applyNumberFormat="1" applyFont="1"/>
    <xf numFmtId="217" fontId="0" fillId="0" borderId="0" xfId="0" applyNumberFormat="1" applyFill="1"/>
    <xf numFmtId="2" fontId="172" fillId="76" borderId="0" xfId="0" applyNumberFormat="1" applyFont="1" applyFill="1"/>
    <xf numFmtId="167" fontId="172" fillId="76" borderId="0" xfId="1" applyFont="1" applyFill="1" applyAlignment="1">
      <alignment horizontal="right"/>
    </xf>
    <xf numFmtId="167" fontId="172" fillId="76" borderId="0" xfId="1" applyFont="1" applyFill="1"/>
    <xf numFmtId="0" fontId="181" fillId="76" borderId="24" xfId="0" applyFont="1" applyFill="1" applyBorder="1" applyAlignment="1">
      <alignment horizontal="right"/>
    </xf>
    <xf numFmtId="172" fontId="18" fillId="0" borderId="0" xfId="0" applyNumberFormat="1" applyFont="1" applyFill="1"/>
    <xf numFmtId="167" fontId="23" fillId="14" borderId="12" xfId="1" applyFont="1" applyFill="1" applyBorder="1"/>
    <xf numFmtId="0" fontId="0" fillId="7" borderId="0" xfId="0" applyFill="1"/>
    <xf numFmtId="0" fontId="0" fillId="77" borderId="0" xfId="0" applyFill="1"/>
    <xf numFmtId="0" fontId="169" fillId="77" borderId="15" xfId="0" applyFont="1" applyFill="1" applyBorder="1"/>
    <xf numFmtId="0" fontId="21" fillId="0" borderId="65" xfId="2027" applyFont="1" applyFill="1" applyBorder="1" applyAlignment="1">
      <alignment horizontal="center" vertical="center" wrapText="1"/>
    </xf>
    <xf numFmtId="0" fontId="26" fillId="0" borderId="101" xfId="2027" applyFont="1" applyFill="1" applyBorder="1" applyAlignment="1">
      <alignment horizontal="center" vertical="center" wrapText="1"/>
    </xf>
    <xf numFmtId="0" fontId="26" fillId="0" borderId="30" xfId="2027" applyFont="1" applyFill="1" applyBorder="1" applyAlignment="1">
      <alignment horizontal="center" vertical="center" wrapText="1"/>
    </xf>
    <xf numFmtId="0" fontId="158" fillId="0" borderId="30" xfId="2027" applyFont="1" applyFill="1" applyBorder="1" applyAlignment="1">
      <alignment horizontal="center" vertical="center" wrapText="1"/>
    </xf>
    <xf numFmtId="2" fontId="26" fillId="0" borderId="25" xfId="2027" applyNumberFormat="1" applyFont="1" applyFill="1" applyBorder="1" applyAlignment="1">
      <alignment horizontal="right" vertical="center"/>
    </xf>
    <xf numFmtId="2" fontId="26" fillId="0" borderId="20" xfId="2027" applyNumberFormat="1" applyFont="1" applyFill="1" applyBorder="1" applyAlignment="1">
      <alignment horizontal="right" vertical="center"/>
    </xf>
    <xf numFmtId="0" fontId="162" fillId="0" borderId="0" xfId="2027" applyFont="1" applyFill="1" applyAlignment="1">
      <alignment vertical="center"/>
    </xf>
    <xf numFmtId="0" fontId="157" fillId="0" borderId="0" xfId="2027" applyFont="1" applyFill="1" applyAlignment="1">
      <alignment horizontal="right"/>
    </xf>
    <xf numFmtId="0" fontId="159" fillId="0" borderId="0" xfId="2027" applyFont="1" applyFill="1"/>
    <xf numFmtId="0" fontId="157" fillId="0" borderId="0" xfId="2027" applyFont="1" applyFill="1" applyBorder="1" applyAlignment="1">
      <alignment vertical="center" wrapText="1"/>
    </xf>
    <xf numFmtId="0" fontId="157" fillId="78" borderId="0" xfId="2027" applyFont="1" applyFill="1"/>
    <xf numFmtId="0" fontId="26" fillId="0" borderId="111" xfId="2027" applyFont="1" applyFill="1" applyBorder="1" applyAlignment="1">
      <alignment horizontal="center" vertical="center" wrapText="1"/>
    </xf>
    <xf numFmtId="2" fontId="26" fillId="0" borderId="113" xfId="2027" applyNumberFormat="1" applyFont="1" applyFill="1" applyBorder="1" applyAlignment="1">
      <alignment horizontal="center" vertical="center"/>
    </xf>
    <xf numFmtId="2" fontId="26" fillId="0" borderId="85" xfId="2027" applyNumberFormat="1" applyFont="1" applyFill="1" applyBorder="1" applyAlignment="1">
      <alignment horizontal="center" vertical="center"/>
    </xf>
    <xf numFmtId="2" fontId="26" fillId="0" borderId="110" xfId="2027" applyNumberFormat="1" applyFont="1" applyFill="1" applyBorder="1" applyAlignment="1">
      <alignment horizontal="center" vertical="center"/>
    </xf>
    <xf numFmtId="2" fontId="26" fillId="0" borderId="110" xfId="2027" applyNumberFormat="1" applyFont="1" applyFill="1" applyBorder="1" applyAlignment="1">
      <alignment vertical="center"/>
    </xf>
    <xf numFmtId="2" fontId="26" fillId="0" borderId="114" xfId="2027" applyNumberFormat="1" applyFont="1" applyFill="1" applyBorder="1" applyAlignment="1">
      <alignment vertical="center"/>
    </xf>
    <xf numFmtId="2" fontId="26" fillId="0" borderId="119" xfId="2027" applyNumberFormat="1" applyFont="1" applyFill="1" applyBorder="1" applyAlignment="1">
      <alignment horizontal="center" vertical="center"/>
    </xf>
    <xf numFmtId="2" fontId="26" fillId="0" borderId="120" xfId="2027" applyNumberFormat="1" applyFont="1" applyFill="1" applyBorder="1" applyAlignment="1">
      <alignment horizontal="center" vertical="center"/>
    </xf>
    <xf numFmtId="2" fontId="26" fillId="0" borderId="116" xfId="2027" applyNumberFormat="1" applyFont="1" applyFill="1" applyBorder="1" applyAlignment="1">
      <alignment horizontal="center" vertical="center"/>
    </xf>
    <xf numFmtId="2" fontId="26" fillId="0" borderId="116" xfId="2027" applyNumberFormat="1" applyFont="1" applyFill="1" applyBorder="1" applyAlignment="1">
      <alignment vertical="center"/>
    </xf>
    <xf numFmtId="2" fontId="26" fillId="0" borderId="116" xfId="2027" applyNumberFormat="1" applyFont="1" applyFill="1" applyBorder="1" applyAlignment="1">
      <alignment horizontal="right" vertical="center"/>
    </xf>
    <xf numFmtId="2" fontId="26" fillId="0" borderId="117" xfId="2027" applyNumberFormat="1" applyFont="1" applyFill="1" applyBorder="1" applyAlignment="1">
      <alignment horizontal="right" vertical="center"/>
    </xf>
    <xf numFmtId="2" fontId="26" fillId="0" borderId="39" xfId="2027" applyNumberFormat="1" applyFont="1" applyFill="1" applyBorder="1" applyAlignment="1">
      <alignment vertical="center"/>
    </xf>
    <xf numFmtId="216" fontId="26" fillId="0" borderId="111" xfId="2374" applyNumberFormat="1" applyFont="1" applyFill="1" applyBorder="1" applyAlignment="1">
      <alignment horizontal="center" vertical="center" wrapText="1"/>
    </xf>
    <xf numFmtId="167" fontId="26" fillId="0" borderId="115" xfId="2374" applyNumberFormat="1" applyFont="1" applyFill="1" applyBorder="1" applyAlignment="1">
      <alignment horizontal="center" vertical="center"/>
    </xf>
    <xf numFmtId="216" fontId="26" fillId="0" borderId="110" xfId="2374" applyNumberFormat="1" applyFont="1" applyFill="1" applyBorder="1" applyAlignment="1">
      <alignment horizontal="center" vertical="center"/>
    </xf>
    <xf numFmtId="167" fontId="26" fillId="0" borderId="110" xfId="2374" applyNumberFormat="1" applyFont="1" applyFill="1" applyBorder="1" applyAlignment="1">
      <alignment horizontal="center" vertical="center"/>
    </xf>
    <xf numFmtId="2" fontId="26" fillId="0" borderId="110" xfId="2374" applyNumberFormat="1" applyFont="1" applyFill="1" applyBorder="1" applyAlignment="1">
      <alignment horizontal="center" vertical="center"/>
    </xf>
    <xf numFmtId="2" fontId="26" fillId="0" borderId="110" xfId="2374" applyNumberFormat="1" applyFont="1" applyFill="1" applyBorder="1" applyAlignment="1">
      <alignment vertical="center"/>
    </xf>
    <xf numFmtId="2" fontId="26" fillId="0" borderId="110" xfId="2374" applyNumberFormat="1" applyFont="1" applyFill="1" applyBorder="1" applyAlignment="1">
      <alignment horizontal="right" vertical="center"/>
    </xf>
    <xf numFmtId="2" fontId="26" fillId="0" borderId="111" xfId="2374" applyNumberFormat="1" applyFont="1" applyFill="1" applyBorder="1" applyAlignment="1">
      <alignment horizontal="right" vertical="center"/>
    </xf>
    <xf numFmtId="167" fontId="26" fillId="0" borderId="38" xfId="2374" applyNumberFormat="1" applyFont="1" applyFill="1" applyBorder="1" applyAlignment="1">
      <alignment horizontal="center" vertical="center"/>
    </xf>
    <xf numFmtId="216" fontId="26" fillId="0" borderId="116" xfId="2374" applyNumberFormat="1" applyFont="1" applyFill="1" applyBorder="1" applyAlignment="1">
      <alignment horizontal="center" vertical="center"/>
    </xf>
    <xf numFmtId="167" fontId="26" fillId="0" borderId="116" xfId="2374" applyNumberFormat="1" applyFont="1" applyFill="1" applyBorder="1" applyAlignment="1">
      <alignment horizontal="center" vertical="center"/>
    </xf>
    <xf numFmtId="2" fontId="26" fillId="0" borderId="116" xfId="2374" applyNumberFormat="1" applyFont="1" applyFill="1" applyBorder="1" applyAlignment="1">
      <alignment horizontal="center" vertical="center"/>
    </xf>
    <xf numFmtId="2" fontId="26" fillId="0" borderId="116" xfId="2374" applyNumberFormat="1" applyFont="1" applyFill="1" applyBorder="1" applyAlignment="1">
      <alignment vertical="center"/>
    </xf>
    <xf numFmtId="216" fontId="26" fillId="0" borderId="115" xfId="2374" applyNumberFormat="1" applyFont="1" applyFill="1" applyBorder="1" applyAlignment="1">
      <alignment horizontal="center" vertical="center"/>
    </xf>
    <xf numFmtId="0" fontId="26" fillId="0" borderId="117" xfId="2027" applyFont="1" applyFill="1" applyBorder="1" applyAlignment="1">
      <alignment horizontal="center" vertical="center" wrapText="1"/>
    </xf>
    <xf numFmtId="216" fontId="26" fillId="0" borderId="122" xfId="2374" applyNumberFormat="1" applyFont="1" applyFill="1" applyBorder="1" applyAlignment="1">
      <alignment horizontal="center" vertical="center" wrapText="1"/>
    </xf>
    <xf numFmtId="167" fontId="26" fillId="0" borderId="124" xfId="2374" applyNumberFormat="1" applyFont="1" applyFill="1" applyBorder="1" applyAlignment="1">
      <alignment horizontal="center" vertical="center"/>
    </xf>
    <xf numFmtId="167" fontId="26" fillId="0" borderId="121" xfId="2374" applyNumberFormat="1" applyFont="1" applyFill="1" applyBorder="1" applyAlignment="1">
      <alignment horizontal="center" vertical="center"/>
    </xf>
    <xf numFmtId="2" fontId="26" fillId="0" borderId="121" xfId="2374" applyNumberFormat="1" applyFont="1" applyFill="1" applyBorder="1" applyAlignment="1">
      <alignment horizontal="center" vertical="center"/>
    </xf>
    <xf numFmtId="2" fontId="26" fillId="0" borderId="121" xfId="2027" applyNumberFormat="1" applyFont="1" applyFill="1" applyBorder="1" applyAlignment="1">
      <alignment vertical="center"/>
    </xf>
    <xf numFmtId="2" fontId="26" fillId="0" borderId="121" xfId="2027" applyNumberFormat="1" applyFont="1" applyFill="1" applyBorder="1" applyAlignment="1">
      <alignment horizontal="right" vertical="center"/>
    </xf>
    <xf numFmtId="2" fontId="26" fillId="0" borderId="122" xfId="2027" applyNumberFormat="1" applyFont="1" applyFill="1" applyBorder="1" applyAlignment="1">
      <alignment horizontal="right" vertical="center"/>
    </xf>
    <xf numFmtId="2" fontId="26" fillId="0" borderId="125" xfId="2027" applyNumberFormat="1" applyFont="1" applyFill="1" applyBorder="1" applyAlignment="1">
      <alignment vertical="center"/>
    </xf>
    <xf numFmtId="2" fontId="160" fillId="0" borderId="65" xfId="2027" applyNumberFormat="1" applyFont="1" applyFill="1" applyBorder="1" applyAlignment="1">
      <alignment vertical="center"/>
    </xf>
    <xf numFmtId="4" fontId="155" fillId="0" borderId="0" xfId="2027" applyNumberFormat="1" applyFont="1" applyFill="1" applyBorder="1" applyAlignment="1">
      <alignment vertical="center" wrapText="1"/>
    </xf>
    <xf numFmtId="0" fontId="11" fillId="0" borderId="15" xfId="0" applyFont="1" applyFill="1" applyBorder="1"/>
    <xf numFmtId="0" fontId="182" fillId="0" borderId="15" xfId="0" applyFont="1" applyFill="1" applyBorder="1"/>
    <xf numFmtId="1" fontId="182" fillId="0" borderId="15" xfId="0" applyNumberFormat="1" applyFont="1" applyFill="1" applyBorder="1"/>
    <xf numFmtId="0" fontId="182" fillId="77" borderId="15" xfId="0" applyFont="1" applyFill="1" applyBorder="1"/>
    <xf numFmtId="2" fontId="12" fillId="0" borderId="0" xfId="0" applyNumberFormat="1" applyFont="1" applyFill="1"/>
    <xf numFmtId="172" fontId="13" fillId="0" borderId="0" xfId="0" applyNumberFormat="1" applyFont="1" applyFill="1"/>
    <xf numFmtId="172" fontId="165" fillId="0" borderId="19" xfId="0" applyNumberFormat="1" applyFont="1" applyFill="1" applyBorder="1"/>
    <xf numFmtId="172" fontId="3" fillId="0" borderId="0" xfId="0" applyNumberFormat="1" applyFont="1"/>
    <xf numFmtId="2" fontId="166" fillId="0" borderId="19" xfId="0" applyNumberFormat="1" applyFont="1" applyFill="1" applyBorder="1"/>
    <xf numFmtId="2" fontId="166" fillId="0" borderId="18" xfId="0" applyNumberFormat="1" applyFont="1" applyFill="1" applyBorder="1"/>
    <xf numFmtId="2" fontId="165" fillId="0" borderId="18" xfId="0" applyNumberFormat="1" applyFont="1" applyFill="1" applyBorder="1"/>
    <xf numFmtId="10" fontId="174" fillId="0" borderId="35" xfId="2" applyNumberFormat="1" applyFont="1" applyFill="1" applyBorder="1" applyAlignment="1">
      <alignment horizontal="right"/>
    </xf>
    <xf numFmtId="2" fontId="27" fillId="12" borderId="26" xfId="0" applyNumberFormat="1" applyFont="1" applyFill="1" applyBorder="1" applyAlignment="1">
      <alignment horizontal="center" vertical="center" wrapText="1"/>
    </xf>
    <xf numFmtId="214" fontId="18" fillId="0" borderId="0" xfId="0" applyNumberFormat="1" applyFont="1"/>
    <xf numFmtId="172" fontId="166" fillId="0" borderId="19" xfId="0" applyNumberFormat="1" applyFont="1" applyBorder="1"/>
    <xf numFmtId="217" fontId="8" fillId="0" borderId="30" xfId="0" applyNumberFormat="1" applyFont="1" applyFill="1" applyBorder="1"/>
    <xf numFmtId="214" fontId="165" fillId="0" borderId="17" xfId="0" applyNumberFormat="1" applyFont="1" applyFill="1" applyBorder="1"/>
    <xf numFmtId="222" fontId="18" fillId="0" borderId="0" xfId="0" applyNumberFormat="1" applyFont="1" applyFill="1"/>
    <xf numFmtId="172" fontId="8" fillId="0" borderId="18" xfId="0" applyNumberFormat="1" applyFont="1" applyFill="1" applyBorder="1"/>
    <xf numFmtId="217" fontId="8" fillId="0" borderId="18" xfId="0" applyNumberFormat="1" applyFont="1" applyFill="1" applyBorder="1"/>
    <xf numFmtId="0" fontId="26" fillId="0" borderId="0" xfId="2027" applyFont="1" applyFill="1" applyBorder="1" applyAlignment="1">
      <alignment horizontal="center" vertical="center"/>
    </xf>
    <xf numFmtId="0" fontId="26" fillId="0" borderId="112" xfId="2027" applyFont="1" applyFill="1" applyBorder="1" applyAlignment="1">
      <alignment horizontal="center" vertical="center" wrapText="1"/>
    </xf>
    <xf numFmtId="2" fontId="26" fillId="0" borderId="110" xfId="2027" applyNumberFormat="1" applyFont="1" applyFill="1" applyBorder="1" applyAlignment="1">
      <alignment horizontal="right" vertical="center"/>
    </xf>
    <xf numFmtId="0" fontId="26" fillId="0" borderId="118" xfId="2027" applyFont="1" applyFill="1" applyBorder="1" applyAlignment="1">
      <alignment horizontal="center" vertical="center" wrapText="1"/>
    </xf>
    <xf numFmtId="216" fontId="26" fillId="0" borderId="112" xfId="2374" applyNumberFormat="1" applyFont="1" applyFill="1" applyBorder="1" applyAlignment="1">
      <alignment horizontal="center" vertical="center" wrapText="1"/>
    </xf>
    <xf numFmtId="216" fontId="26" fillId="0" borderId="117" xfId="2374" applyNumberFormat="1" applyFont="1" applyFill="1" applyBorder="1" applyAlignment="1">
      <alignment horizontal="center" vertical="center" wrapText="1"/>
    </xf>
    <xf numFmtId="216" fontId="26" fillId="0" borderId="118" xfId="2374" applyNumberFormat="1" applyFont="1" applyFill="1" applyBorder="1" applyAlignment="1">
      <alignment horizontal="center" vertical="center" wrapText="1"/>
    </xf>
    <xf numFmtId="216" fontId="26" fillId="0" borderId="123" xfId="2374" applyNumberFormat="1" applyFont="1" applyFill="1" applyBorder="1" applyAlignment="1">
      <alignment horizontal="center" vertical="center" wrapText="1"/>
    </xf>
    <xf numFmtId="0" fontId="26" fillId="0" borderId="15" xfId="2027" applyFont="1" applyFill="1" applyBorder="1" applyAlignment="1">
      <alignment horizontal="center" vertical="center" wrapText="1"/>
    </xf>
    <xf numFmtId="2" fontId="26" fillId="0" borderId="12" xfId="2027" applyNumberFormat="1" applyFont="1" applyFill="1" applyBorder="1" applyAlignment="1">
      <alignment horizontal="right" vertical="center" wrapText="1"/>
    </xf>
    <xf numFmtId="2" fontId="26" fillId="0" borderId="14" xfId="2027" applyNumberFormat="1" applyFont="1" applyFill="1" applyBorder="1" applyAlignment="1">
      <alignment horizontal="right" vertical="center"/>
    </xf>
    <xf numFmtId="2" fontId="26" fillId="0" borderId="13" xfId="2027" applyNumberFormat="1" applyFont="1" applyFill="1" applyBorder="1" applyAlignment="1">
      <alignment horizontal="right" vertical="center"/>
    </xf>
    <xf numFmtId="0" fontId="26" fillId="0" borderId="109" xfId="2027" applyFont="1" applyFill="1" applyBorder="1" applyAlignment="1">
      <alignment horizontal="center" vertical="center" wrapText="1"/>
    </xf>
    <xf numFmtId="2" fontId="26" fillId="0" borderId="116" xfId="2374" applyNumberFormat="1" applyFont="1" applyFill="1" applyBorder="1" applyAlignment="1">
      <alignment horizontal="right" vertical="center"/>
    </xf>
    <xf numFmtId="2" fontId="26" fillId="0" borderId="94" xfId="2027" applyNumberFormat="1" applyFont="1" applyFill="1" applyBorder="1" applyAlignment="1">
      <alignment horizontal="right" vertical="center" wrapText="1"/>
    </xf>
    <xf numFmtId="2" fontId="26" fillId="0" borderId="17" xfId="2027" applyNumberFormat="1" applyFont="1" applyFill="1" applyBorder="1" applyAlignment="1">
      <alignment horizontal="center" vertical="center"/>
    </xf>
    <xf numFmtId="0" fontId="26" fillId="0" borderId="126" xfId="2027" applyFont="1" applyFill="1" applyBorder="1" applyAlignment="1">
      <alignment horizontal="center" vertical="center" wrapText="1"/>
    </xf>
    <xf numFmtId="2" fontId="26" fillId="0" borderId="127" xfId="2027" applyNumberFormat="1" applyFont="1" applyFill="1" applyBorder="1" applyAlignment="1">
      <alignment horizontal="center" vertical="center"/>
    </xf>
    <xf numFmtId="2" fontId="26" fillId="0" borderId="26" xfId="2027" applyNumberFormat="1" applyFont="1" applyFill="1" applyBorder="1" applyAlignment="1">
      <alignment horizontal="center" vertical="center"/>
    </xf>
    <xf numFmtId="2" fontId="26" fillId="0" borderId="25" xfId="2027" applyNumberFormat="1" applyFont="1" applyFill="1" applyBorder="1" applyAlignment="1">
      <alignment horizontal="center" vertical="center"/>
    </xf>
    <xf numFmtId="2" fontId="26" fillId="0" borderId="25" xfId="2027" applyNumberFormat="1" applyFont="1" applyFill="1" applyBorder="1" applyAlignment="1">
      <alignment vertical="center"/>
    </xf>
    <xf numFmtId="2" fontId="26" fillId="0" borderId="95" xfId="2027" applyNumberFormat="1" applyFont="1" applyFill="1" applyBorder="1" applyAlignment="1">
      <alignment horizontal="right" vertical="center"/>
    </xf>
    <xf numFmtId="2" fontId="26" fillId="0" borderId="101" xfId="2027" applyNumberFormat="1" applyFont="1" applyFill="1" applyBorder="1" applyAlignment="1">
      <alignment vertical="center"/>
    </xf>
    <xf numFmtId="2" fontId="26" fillId="0" borderId="106" xfId="2027" applyNumberFormat="1" applyFont="1" applyFill="1" applyBorder="1" applyAlignment="1">
      <alignment horizontal="center" vertical="center"/>
    </xf>
    <xf numFmtId="2" fontId="26" fillId="0" borderId="22" xfId="2027" applyNumberFormat="1" applyFont="1" applyFill="1" applyBorder="1" applyAlignment="1">
      <alignment horizontal="center" vertical="center"/>
    </xf>
    <xf numFmtId="2" fontId="26" fillId="0" borderId="20" xfId="2027" applyNumberFormat="1" applyFont="1" applyFill="1" applyBorder="1" applyAlignment="1">
      <alignment horizontal="center" vertical="center"/>
    </xf>
    <xf numFmtId="2" fontId="26" fillId="0" borderId="20" xfId="2027" applyNumberFormat="1" applyFont="1" applyFill="1" applyBorder="1" applyAlignment="1">
      <alignment vertical="center"/>
    </xf>
    <xf numFmtId="2" fontId="26" fillId="0" borderId="30" xfId="2027" applyNumberFormat="1" applyFont="1" applyFill="1" applyBorder="1" applyAlignment="1">
      <alignment vertical="center"/>
    </xf>
    <xf numFmtId="0" fontId="26" fillId="0" borderId="78" xfId="2027" applyFont="1" applyFill="1" applyBorder="1" applyAlignment="1">
      <alignment horizontal="right" vertical="center"/>
    </xf>
    <xf numFmtId="2" fontId="26" fillId="0" borderId="96" xfId="2027" applyNumberFormat="1" applyFont="1" applyFill="1" applyBorder="1" applyAlignment="1">
      <alignment horizontal="right" vertical="center"/>
    </xf>
    <xf numFmtId="0" fontId="26" fillId="0" borderId="27" xfId="2027" applyFont="1" applyFill="1" applyBorder="1" applyAlignment="1">
      <alignment horizontal="center" vertical="center" wrapText="1"/>
    </xf>
    <xf numFmtId="0" fontId="26" fillId="0" borderId="20" xfId="2027" applyFont="1" applyFill="1" applyBorder="1" applyAlignment="1">
      <alignment horizontal="center" vertical="center" wrapText="1"/>
    </xf>
    <xf numFmtId="0" fontId="26" fillId="0" borderId="12" xfId="2027" applyFont="1" applyFill="1" applyBorder="1" applyAlignment="1">
      <alignment horizontal="center" vertical="center" wrapText="1"/>
    </xf>
    <xf numFmtId="0" fontId="26" fillId="0" borderId="17" xfId="2027" applyFont="1" applyFill="1" applyBorder="1" applyAlignment="1">
      <alignment horizontal="right" vertical="center"/>
    </xf>
    <xf numFmtId="0" fontId="26" fillId="0" borderId="69" xfId="2027" applyFont="1" applyFill="1" applyBorder="1" applyAlignment="1">
      <alignment horizontal="center" vertical="center"/>
    </xf>
    <xf numFmtId="0" fontId="26" fillId="0" borderId="19" xfId="2027" applyFont="1" applyFill="1" applyBorder="1" applyAlignment="1">
      <alignment horizontal="center" vertical="center" wrapText="1"/>
    </xf>
    <xf numFmtId="0" fontId="26" fillId="0" borderId="12" xfId="2027" applyFont="1" applyFill="1" applyBorder="1" applyAlignment="1">
      <alignment horizontal="right" vertical="center"/>
    </xf>
    <xf numFmtId="0" fontId="26" fillId="0" borderId="95" xfId="2027" applyFont="1" applyFill="1" applyBorder="1" applyAlignment="1">
      <alignment horizontal="center" vertical="center" wrapText="1"/>
    </xf>
    <xf numFmtId="0" fontId="26" fillId="0" borderId="96" xfId="2027" applyFont="1" applyFill="1" applyBorder="1" applyAlignment="1">
      <alignment horizontal="center" vertical="center" wrapText="1"/>
    </xf>
    <xf numFmtId="216" fontId="26" fillId="0" borderId="27" xfId="2374" applyNumberFormat="1" applyFont="1" applyFill="1" applyBorder="1" applyAlignment="1">
      <alignment horizontal="center" vertical="center" wrapText="1"/>
    </xf>
    <xf numFmtId="216" fontId="26" fillId="0" borderId="20" xfId="2374" applyNumberFormat="1" applyFont="1" applyFill="1" applyBorder="1" applyAlignment="1">
      <alignment horizontal="center" vertical="center" wrapText="1"/>
    </xf>
    <xf numFmtId="0" fontId="26" fillId="0" borderId="108" xfId="2027" applyFont="1" applyFill="1" applyBorder="1" applyAlignment="1">
      <alignment horizontal="center" vertical="center" wrapText="1"/>
    </xf>
    <xf numFmtId="0" fontId="157" fillId="0" borderId="14" xfId="2027" applyFont="1" applyFill="1" applyBorder="1"/>
    <xf numFmtId="0" fontId="157" fillId="78" borderId="14" xfId="2027" applyFont="1" applyFill="1" applyBorder="1"/>
    <xf numFmtId="2" fontId="26" fillId="0" borderId="100" xfId="2027" applyNumberFormat="1" applyFont="1" applyFill="1" applyBorder="1" applyAlignment="1">
      <alignment horizontal="right" vertical="center"/>
    </xf>
    <xf numFmtId="0" fontId="26" fillId="0" borderId="25" xfId="2027" applyFont="1" applyFill="1" applyBorder="1" applyAlignment="1">
      <alignment horizontal="center" vertical="center" wrapText="1"/>
    </xf>
    <xf numFmtId="0" fontId="26" fillId="0" borderId="27" xfId="2027" applyFont="1" applyFill="1" applyBorder="1" applyAlignment="1">
      <alignment horizontal="center" vertical="center" wrapText="1"/>
    </xf>
    <xf numFmtId="0" fontId="26" fillId="0" borderId="20" xfId="2027" applyFont="1" applyFill="1" applyBorder="1" applyAlignment="1">
      <alignment horizontal="center" vertical="center" wrapText="1"/>
    </xf>
    <xf numFmtId="0" fontId="26" fillId="0" borderId="12" xfId="2027" applyFont="1" applyFill="1" applyBorder="1" applyAlignment="1">
      <alignment horizontal="center" vertical="center" wrapText="1"/>
    </xf>
    <xf numFmtId="0" fontId="26" fillId="0" borderId="110" xfId="2027" applyFont="1" applyFill="1" applyBorder="1" applyAlignment="1">
      <alignment horizontal="center" vertical="center" wrapText="1"/>
    </xf>
    <xf numFmtId="0" fontId="26" fillId="0" borderId="121" xfId="2027" applyFont="1" applyFill="1" applyBorder="1" applyAlignment="1">
      <alignment horizontal="center" vertical="center" wrapText="1"/>
    </xf>
    <xf numFmtId="0" fontId="26" fillId="0" borderId="17" xfId="2027" applyFont="1" applyFill="1" applyBorder="1" applyAlignment="1">
      <alignment horizontal="right" vertical="center"/>
    </xf>
    <xf numFmtId="0" fontId="26" fillId="0" borderId="25" xfId="2027" applyFont="1" applyFill="1" applyBorder="1" applyAlignment="1">
      <alignment horizontal="center" vertical="center"/>
    </xf>
    <xf numFmtId="0" fontId="26" fillId="0" borderId="20" xfId="2027" applyFont="1" applyFill="1" applyBorder="1" applyAlignment="1">
      <alignment horizontal="center" vertical="center"/>
    </xf>
    <xf numFmtId="0" fontId="26" fillId="0" borderId="69" xfId="2027" applyFont="1" applyFill="1" applyBorder="1" applyAlignment="1">
      <alignment horizontal="center" vertical="center"/>
    </xf>
    <xf numFmtId="0" fontId="26" fillId="0" borderId="19" xfId="2027" applyFont="1" applyFill="1" applyBorder="1" applyAlignment="1">
      <alignment horizontal="center" vertical="center"/>
    </xf>
    <xf numFmtId="0" fontId="26" fillId="0" borderId="25" xfId="2027" applyFont="1" applyFill="1" applyBorder="1" applyAlignment="1">
      <alignment horizontal="left" vertical="center"/>
    </xf>
    <xf numFmtId="0" fontId="26" fillId="0" borderId="20" xfId="2027" applyFont="1" applyFill="1" applyBorder="1" applyAlignment="1">
      <alignment horizontal="left" vertical="center"/>
    </xf>
    <xf numFmtId="0" fontId="26" fillId="0" borderId="116" xfId="2027" applyFont="1" applyFill="1" applyBorder="1" applyAlignment="1">
      <alignment horizontal="center" vertical="center" wrapText="1"/>
    </xf>
    <xf numFmtId="0" fontId="26" fillId="0" borderId="78" xfId="2027" applyFont="1" applyFill="1" applyBorder="1" applyAlignment="1">
      <alignment horizontal="center" vertical="center"/>
    </xf>
    <xf numFmtId="0" fontId="26" fillId="0" borderId="107" xfId="2027" applyFont="1" applyFill="1" applyBorder="1" applyAlignment="1">
      <alignment horizontal="center" vertical="center"/>
    </xf>
    <xf numFmtId="0" fontId="26" fillId="0" borderId="67" xfId="2027" applyFont="1" applyFill="1" applyBorder="1" applyAlignment="1">
      <alignment horizontal="center" vertical="center" wrapText="1"/>
    </xf>
    <xf numFmtId="0" fontId="26" fillId="0" borderId="75" xfId="2027" applyFont="1" applyFill="1" applyBorder="1" applyAlignment="1">
      <alignment horizontal="center" vertical="center" wrapText="1"/>
    </xf>
    <xf numFmtId="0" fontId="26" fillId="0" borderId="67" xfId="2027" applyFont="1" applyFill="1" applyBorder="1" applyAlignment="1">
      <alignment horizontal="center" vertical="center"/>
    </xf>
    <xf numFmtId="0" fontId="26" fillId="0" borderId="78" xfId="2027" applyFont="1" applyFill="1" applyBorder="1" applyAlignment="1">
      <alignment horizontal="center" vertical="center" wrapText="1"/>
    </xf>
    <xf numFmtId="0" fontId="26" fillId="0" borderId="19" xfId="2027" applyFont="1" applyFill="1" applyBorder="1" applyAlignment="1">
      <alignment horizontal="center" vertical="center" wrapText="1"/>
    </xf>
    <xf numFmtId="0" fontId="26" fillId="0" borderId="69" xfId="2027" applyFont="1" applyFill="1" applyBorder="1" applyAlignment="1">
      <alignment horizontal="right" vertical="center"/>
    </xf>
    <xf numFmtId="0" fontId="26" fillId="0" borderId="19" xfId="2027" applyFont="1" applyFill="1" applyBorder="1" applyAlignment="1">
      <alignment horizontal="right" vertical="center"/>
    </xf>
    <xf numFmtId="0" fontId="26" fillId="0" borderId="17" xfId="2027" applyFont="1" applyFill="1" applyBorder="1" applyAlignment="1">
      <alignment horizontal="center" vertical="center"/>
    </xf>
    <xf numFmtId="0" fontId="26" fillId="0" borderId="35" xfId="2027" applyFont="1" applyFill="1" applyBorder="1" applyAlignment="1">
      <alignment horizontal="center" vertical="center" wrapText="1"/>
    </xf>
    <xf numFmtId="0" fontId="26" fillId="0" borderId="27" xfId="2027" applyFont="1" applyFill="1" applyBorder="1" applyAlignment="1">
      <alignment horizontal="center" vertical="center"/>
    </xf>
    <xf numFmtId="216" fontId="26" fillId="0" borderId="12" xfId="2374" applyNumberFormat="1" applyFont="1" applyFill="1" applyBorder="1" applyAlignment="1">
      <alignment horizontal="center" vertical="center" wrapText="1"/>
    </xf>
    <xf numFmtId="216" fontId="26" fillId="0" borderId="25" xfId="2374" applyNumberFormat="1" applyFont="1" applyFill="1" applyBorder="1" applyAlignment="1">
      <alignment horizontal="center" vertical="center" wrapText="1"/>
    </xf>
    <xf numFmtId="216" fontId="26" fillId="0" borderId="110" xfId="2374" applyNumberFormat="1" applyFont="1" applyFill="1" applyBorder="1" applyAlignment="1">
      <alignment horizontal="center" vertical="center" wrapText="1"/>
    </xf>
    <xf numFmtId="216" fontId="26" fillId="0" borderId="121" xfId="2374" applyNumberFormat="1" applyFont="1" applyFill="1" applyBorder="1" applyAlignment="1">
      <alignment horizontal="center" vertical="center" wrapText="1"/>
    </xf>
    <xf numFmtId="49" fontId="26" fillId="0" borderId="25" xfId="2027" applyNumberFormat="1" applyFont="1" applyFill="1" applyBorder="1" applyAlignment="1">
      <alignment horizontal="center" vertical="center" wrapText="1"/>
    </xf>
    <xf numFmtId="49" fontId="26" fillId="0" borderId="20" xfId="2027" applyNumberFormat="1" applyFont="1" applyFill="1" applyBorder="1" applyAlignment="1">
      <alignment horizontal="center" vertical="center" wrapText="1"/>
    </xf>
    <xf numFmtId="215" fontId="26" fillId="0" borderId="17" xfId="2374" applyNumberFormat="1" applyFont="1" applyFill="1" applyBorder="1" applyAlignment="1">
      <alignment horizontal="right" vertical="center"/>
    </xf>
    <xf numFmtId="216" fontId="26" fillId="0" borderId="116" xfId="2374" applyNumberFormat="1" applyFont="1" applyFill="1" applyBorder="1" applyAlignment="1">
      <alignment horizontal="center" vertical="center" wrapText="1"/>
    </xf>
    <xf numFmtId="216" fontId="26" fillId="0" borderId="27" xfId="2374" applyNumberFormat="1" applyFont="1" applyFill="1" applyBorder="1" applyAlignment="1">
      <alignment horizontal="center" vertical="center" wrapText="1"/>
    </xf>
    <xf numFmtId="216" fontId="26" fillId="0" borderId="20" xfId="2374" applyNumberFormat="1" applyFont="1" applyFill="1" applyBorder="1" applyAlignment="1">
      <alignment horizontal="center" vertical="center" wrapText="1"/>
    </xf>
    <xf numFmtId="0" fontId="21" fillId="0" borderId="12" xfId="2027" applyFont="1" applyFill="1" applyBorder="1" applyAlignment="1">
      <alignment horizontal="center" vertical="center" wrapText="1"/>
    </xf>
    <xf numFmtId="0" fontId="26" fillId="0" borderId="95" xfId="2027" applyFont="1" applyFill="1" applyBorder="1" applyAlignment="1">
      <alignment horizontal="center" vertical="center" wrapText="1"/>
    </xf>
    <xf numFmtId="0" fontId="26" fillId="0" borderId="96" xfId="2027" applyFont="1" applyFill="1" applyBorder="1" applyAlignment="1">
      <alignment horizontal="center" vertical="center" wrapText="1"/>
    </xf>
    <xf numFmtId="0" fontId="21" fillId="0" borderId="14" xfId="2027" applyFont="1" applyFill="1" applyBorder="1" applyAlignment="1">
      <alignment horizontal="center" vertical="center" wrapText="1"/>
    </xf>
    <xf numFmtId="0" fontId="21" fillId="0" borderId="65" xfId="2027" applyFont="1" applyFill="1" applyBorder="1" applyAlignment="1">
      <alignment horizontal="center" vertical="center" wrapText="1"/>
    </xf>
    <xf numFmtId="0" fontId="21" fillId="0" borderId="13" xfId="2027" applyFont="1" applyFill="1" applyBorder="1" applyAlignment="1">
      <alignment horizontal="center" vertical="center" wrapText="1"/>
    </xf>
    <xf numFmtId="0" fontId="26" fillId="0" borderId="41" xfId="2027" applyFont="1" applyFill="1" applyBorder="1" applyAlignment="1">
      <alignment horizontal="center" vertical="center" wrapText="1"/>
    </xf>
    <xf numFmtId="0" fontId="26" fillId="0" borderId="105" xfId="2027" applyFont="1" applyFill="1" applyBorder="1" applyAlignment="1">
      <alignment horizontal="center" vertical="center" wrapText="1"/>
    </xf>
    <xf numFmtId="0" fontId="26" fillId="0" borderId="106" xfId="2027" applyFont="1" applyFill="1" applyBorder="1" applyAlignment="1">
      <alignment horizontal="center" vertical="center" wrapText="1"/>
    </xf>
    <xf numFmtId="0" fontId="26" fillId="0" borderId="102" xfId="2027" applyFont="1" applyFill="1" applyBorder="1" applyAlignment="1">
      <alignment horizontal="center" vertical="center" wrapText="1"/>
    </xf>
    <xf numFmtId="0" fontId="26" fillId="0" borderId="103" xfId="2027" applyFont="1" applyFill="1" applyBorder="1" applyAlignment="1">
      <alignment horizontal="center" vertical="center" wrapText="1"/>
    </xf>
    <xf numFmtId="2" fontId="158" fillId="0" borderId="92" xfId="2027" applyNumberFormat="1" applyFont="1" applyFill="1" applyBorder="1" applyAlignment="1">
      <alignment horizontal="center" vertical="center" wrapText="1"/>
    </xf>
    <xf numFmtId="0" fontId="158" fillId="0" borderId="93" xfId="2027" applyFont="1" applyFill="1" applyBorder="1" applyAlignment="1">
      <alignment horizontal="center" vertical="center" wrapText="1"/>
    </xf>
    <xf numFmtId="0" fontId="158" fillId="0" borderId="77" xfId="2027" applyFont="1" applyFill="1" applyBorder="1" applyAlignment="1">
      <alignment horizontal="center" vertical="center" wrapText="1"/>
    </xf>
    <xf numFmtId="0" fontId="21" fillId="0" borderId="94" xfId="2027" applyFont="1" applyFill="1" applyBorder="1" applyAlignment="1">
      <alignment horizontal="center" vertical="center" wrapText="1"/>
    </xf>
    <xf numFmtId="0" fontId="26" fillId="0" borderId="17" xfId="2027" applyFont="1" applyFill="1" applyBorder="1" applyAlignment="1">
      <alignment horizontal="center" vertical="center" wrapText="1"/>
    </xf>
    <xf numFmtId="0" fontId="26" fillId="0" borderId="104" xfId="2027" applyFont="1" applyFill="1" applyBorder="1" applyAlignment="1">
      <alignment horizontal="center" vertical="center" wrapText="1"/>
    </xf>
    <xf numFmtId="0" fontId="26" fillId="0" borderId="70" xfId="2027" applyFont="1" applyFill="1" applyBorder="1" applyAlignment="1">
      <alignment horizontal="center" vertical="center" wrapText="1"/>
    </xf>
    <xf numFmtId="0" fontId="26" fillId="0" borderId="1" xfId="2027" applyFont="1" applyFill="1" applyBorder="1" applyAlignment="1">
      <alignment horizontal="center" vertical="center" wrapText="1"/>
    </xf>
    <xf numFmtId="0" fontId="26" fillId="0" borderId="2" xfId="2027" applyFont="1" applyFill="1" applyBorder="1" applyAlignment="1">
      <alignment horizontal="center" vertical="center" wrapText="1"/>
    </xf>
    <xf numFmtId="0" fontId="26" fillId="0" borderId="108" xfId="2027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2" fontId="18" fillId="3" borderId="85" xfId="0" applyNumberFormat="1" applyFont="1" applyFill="1" applyBorder="1" applyAlignment="1">
      <alignment horizontal="center"/>
    </xf>
    <xf numFmtId="2" fontId="18" fillId="3" borderId="86" xfId="0" applyNumberFormat="1" applyFont="1" applyFill="1" applyBorder="1" applyAlignment="1">
      <alignment horizontal="center"/>
    </xf>
    <xf numFmtId="2" fontId="18" fillId="13" borderId="87" xfId="0" applyNumberFormat="1" applyFont="1" applyFill="1" applyBorder="1" applyAlignment="1">
      <alignment horizontal="center"/>
    </xf>
    <xf numFmtId="2" fontId="18" fillId="13" borderId="84" xfId="0" applyNumberFormat="1" applyFont="1" applyFill="1" applyBorder="1" applyAlignment="1">
      <alignment horizontal="center"/>
    </xf>
    <xf numFmtId="10" fontId="25" fillId="11" borderId="25" xfId="2" applyNumberFormat="1" applyFont="1" applyFill="1" applyBorder="1" applyAlignment="1">
      <alignment horizontal="center" vertical="center" wrapText="1"/>
    </xf>
    <xf numFmtId="10" fontId="25" fillId="11" borderId="27" xfId="2" applyNumberFormat="1" applyFont="1" applyFill="1" applyBorder="1" applyAlignment="1">
      <alignment horizontal="center" vertical="center" wrapText="1"/>
    </xf>
    <xf numFmtId="10" fontId="25" fillId="11" borderId="20" xfId="2" applyNumberFormat="1" applyFont="1" applyFill="1" applyBorder="1" applyAlignment="1">
      <alignment horizontal="center" vertical="center" wrapText="1"/>
    </xf>
  </cellXfs>
  <cellStyles count="2441">
    <cellStyle name=" 1" xfId="4"/>
    <cellStyle name=" 1 2" xfId="5"/>
    <cellStyle name=" 1_Stage1" xfId="6"/>
    <cellStyle name="_x000a_bidires=100_x000d_" xfId="7"/>
    <cellStyle name="%" xfId="8"/>
    <cellStyle name="%_Inputs" xfId="9"/>
    <cellStyle name="%_Inputs (const)" xfId="10"/>
    <cellStyle name="%_Inputs Co" xfId="11"/>
    <cellStyle name="?…?ж?Ш?и [0.00]" xfId="12"/>
    <cellStyle name="?W??_‘O’с?р??" xfId="13"/>
    <cellStyle name="_CashFlow_2007_проект_02_02_final" xfId="14"/>
    <cellStyle name="_Model_RAB Мой" xfId="15"/>
    <cellStyle name="_Model_RAB Мой 2" xfId="16"/>
    <cellStyle name="_Model_RAB Мой 2_OREP.KU.2011.MONTHLY.02(v0.1)" xfId="17"/>
    <cellStyle name="_Model_RAB Мой 2_OREP.KU.2011.MONTHLY.02(v0.4)" xfId="18"/>
    <cellStyle name="_Model_RAB Мой 2_OREP.KU.2011.MONTHLY.11(v1.4)" xfId="19"/>
    <cellStyle name="_Model_RAB Мой 2_OREP.KU.2011.MONTHLY.11(v1.4)_UPDATE.BALANCE.WARM.2012YEAR.TO.1.1" xfId="20"/>
    <cellStyle name="_Model_RAB Мой 2_OREP.KU.2011.MONTHLY.11(v1.4)_UPDATE.CALC.WARM.2012YEAR.TO.1.1" xfId="21"/>
    <cellStyle name="_Model_RAB Мой 2_UPDATE.BALANCE.WARM.2012YEAR.TO.1.1" xfId="22"/>
    <cellStyle name="_Model_RAB Мой 2_UPDATE.CALC.WARM.2012YEAR.TO.1.1" xfId="23"/>
    <cellStyle name="_Model_RAB Мой 2_UPDATE.MONITORING.OS.EE.2.02.TO.1.3.64" xfId="24"/>
    <cellStyle name="_Model_RAB Мой 2_UPDATE.OREP.KU.2011.MONTHLY.02.TO.1.2" xfId="25"/>
    <cellStyle name="_Model_RAB Мой_46EE.2011(v1.0)" xfId="26"/>
    <cellStyle name="_Model_RAB Мой_46EE.2011(v1.0)_46TE.2011(v1.0)" xfId="27"/>
    <cellStyle name="_Model_RAB Мой_46EE.2011(v1.0)_INDEX.STATION.2012(v1.0)_" xfId="28"/>
    <cellStyle name="_Model_RAB Мой_46EE.2011(v1.0)_INDEX.STATION.2012(v2.0)" xfId="29"/>
    <cellStyle name="_Model_RAB Мой_46EE.2011(v1.0)_INDEX.STATION.2012(v2.1)" xfId="30"/>
    <cellStyle name="_Model_RAB Мой_46EE.2011(v1.0)_TEPLO.PREDEL.2012.M(v1.1)_test" xfId="31"/>
    <cellStyle name="_Model_RAB Мой_46EE.2011(v1.2)" xfId="32"/>
    <cellStyle name="_Model_RAB Мой_46EP.2011(v2.0)" xfId="33"/>
    <cellStyle name="_Model_RAB Мой_46EP.2012(v0.1)" xfId="34"/>
    <cellStyle name="_Model_RAB Мой_46TE.2011(v1.0)" xfId="35"/>
    <cellStyle name="_Model_RAB Мой_4DNS.UPDATE.EXAMPLE" xfId="36"/>
    <cellStyle name="_Model_RAB Мой_ARMRAZR" xfId="37"/>
    <cellStyle name="_Model_RAB Мой_BALANCE.WARM.2010.FACT(v1.0)" xfId="38"/>
    <cellStyle name="_Model_RAB Мой_BALANCE.WARM.2010.PLAN" xfId="39"/>
    <cellStyle name="_Model_RAB Мой_BALANCE.WARM.2011YEAR(v0.7)" xfId="40"/>
    <cellStyle name="_Model_RAB Мой_BALANCE.WARM.2011YEAR.NEW.UPDATE.SCHEME" xfId="41"/>
    <cellStyle name="_Model_RAB Мой_CALC.NORMATIV.KU(v0.2)" xfId="42"/>
    <cellStyle name="_Model_RAB Мой_EE.2REK.P2011.4.78(v0.3)" xfId="43"/>
    <cellStyle name="_Model_RAB Мой_FORM3.1.2013(v0.2)" xfId="44"/>
    <cellStyle name="_Model_RAB Мой_FORM3.2013(v1.0)" xfId="45"/>
    <cellStyle name="_Model_RAB Мой_FORM3.REG(v1.0)" xfId="46"/>
    <cellStyle name="_Model_RAB Мой_FORM910.2012(v1.1)" xfId="47"/>
    <cellStyle name="_Model_RAB Мой_INDEX.STATION.2012(v2.1)" xfId="48"/>
    <cellStyle name="_Model_RAB Мой_INDEX.STATION.2013(v1.0)_патч до 1.1" xfId="49"/>
    <cellStyle name="_Model_RAB Мой_INVEST.EE.PLAN.4.78(v0.1)" xfId="50"/>
    <cellStyle name="_Model_RAB Мой_INVEST.EE.PLAN.4.78(v0.3)" xfId="51"/>
    <cellStyle name="_Model_RAB Мой_INVEST.EE.PLAN.4.78(v1.0)" xfId="52"/>
    <cellStyle name="_Model_RAB Мой_INVEST.EE.PLAN.4.78(v1.0)_PASSPORT.TEPLO.PROIZV(v2.0)" xfId="53"/>
    <cellStyle name="_Model_RAB Мой_INVEST.EE.PLAN.4.78(v1.0)_PASSPORT.TEPLO.PROIZV(v2.0)_INDEX.STATION.2013(v1.0)_патч до 1.1" xfId="54"/>
    <cellStyle name="_Model_RAB Мой_INVEST.EE.PLAN.4.78(v1.0)_PASSPORT.TEPLO.PROIZV(v2.0)_TEPLO.PREDEL.2013(v2.0)" xfId="55"/>
    <cellStyle name="_Model_RAB Мой_INVEST.PLAN.4.78(v0.1)" xfId="56"/>
    <cellStyle name="_Model_RAB Мой_INVEST.WARM.PLAN.4.78(v0.1)" xfId="57"/>
    <cellStyle name="_Model_RAB Мой_INVEST_WARM_PLAN" xfId="58"/>
    <cellStyle name="_Model_RAB Мой_NADB.JNVLP.APTEKA.2012(v1.0)_21_02_12" xfId="59"/>
    <cellStyle name="_Model_RAB Мой_NADB.JNVLS.APTEKA.2011(v1.3.3)" xfId="60"/>
    <cellStyle name="_Model_RAB Мой_NADB.JNVLS.APTEKA.2011(v1.3.3)_46TE.2011(v1.0)" xfId="61"/>
    <cellStyle name="_Model_RAB Мой_NADB.JNVLS.APTEKA.2011(v1.3.3)_INDEX.STATION.2012(v1.0)_" xfId="62"/>
    <cellStyle name="_Model_RAB Мой_NADB.JNVLS.APTEKA.2011(v1.3.3)_INDEX.STATION.2012(v2.0)" xfId="63"/>
    <cellStyle name="_Model_RAB Мой_NADB.JNVLS.APTEKA.2011(v1.3.3)_INDEX.STATION.2012(v2.1)" xfId="64"/>
    <cellStyle name="_Model_RAB Мой_NADB.JNVLS.APTEKA.2011(v1.3.3)_TEPLO.PREDEL.2012.M(v1.1)_test" xfId="65"/>
    <cellStyle name="_Model_RAB Мой_NADB.JNVLS.APTEKA.2011(v1.3.4)" xfId="66"/>
    <cellStyle name="_Model_RAB Мой_NADB.JNVLS.APTEKA.2011(v1.3.4)_46TE.2011(v1.0)" xfId="67"/>
    <cellStyle name="_Model_RAB Мой_NADB.JNVLS.APTEKA.2011(v1.3.4)_INDEX.STATION.2012(v1.0)_" xfId="68"/>
    <cellStyle name="_Model_RAB Мой_NADB.JNVLS.APTEKA.2011(v1.3.4)_INDEX.STATION.2012(v2.0)" xfId="69"/>
    <cellStyle name="_Model_RAB Мой_NADB.JNVLS.APTEKA.2011(v1.3.4)_INDEX.STATION.2012(v2.1)" xfId="70"/>
    <cellStyle name="_Model_RAB Мой_NADB.JNVLS.APTEKA.2011(v1.3.4)_TEPLO.PREDEL.2012.M(v1.1)_test" xfId="71"/>
    <cellStyle name="_Model_RAB Мой_PASSPORT.TEPLO.PROIZV(v2.0)" xfId="72"/>
    <cellStyle name="_Model_RAB Мой_PASSPORT.TEPLO.PROIZV(v2.1)" xfId="73"/>
    <cellStyle name="_Model_RAB Мой_PASSPORT.TEPLO.SETI(v0.7)" xfId="74"/>
    <cellStyle name="_Model_RAB Мой_PASSPORT.TEPLO.SETI(v1.0)" xfId="75"/>
    <cellStyle name="_Model_RAB Мой_PR.PROG.WARM.NOTCOMBI.2012.2.16_v1.4(04.04.11) " xfId="76"/>
    <cellStyle name="_Model_RAB Мой_PREDEL.JKH.UTV.2011(v1.0.1)" xfId="77"/>
    <cellStyle name="_Model_RAB Мой_PREDEL.JKH.UTV.2011(v1.0.1)_46TE.2011(v1.0)" xfId="78"/>
    <cellStyle name="_Model_RAB Мой_PREDEL.JKH.UTV.2011(v1.0.1)_INDEX.STATION.2012(v1.0)_" xfId="79"/>
    <cellStyle name="_Model_RAB Мой_PREDEL.JKH.UTV.2011(v1.0.1)_INDEX.STATION.2012(v2.0)" xfId="80"/>
    <cellStyle name="_Model_RAB Мой_PREDEL.JKH.UTV.2011(v1.0.1)_INDEX.STATION.2012(v2.1)" xfId="81"/>
    <cellStyle name="_Model_RAB Мой_PREDEL.JKH.UTV.2011(v1.0.1)_TEPLO.PREDEL.2012.M(v1.1)_test" xfId="82"/>
    <cellStyle name="_Model_RAB Мой_PREDEL.JKH.UTV.2011(v1.1)" xfId="83"/>
    <cellStyle name="_Model_RAB Мой_REP.BLR.2012(v1.0)" xfId="84"/>
    <cellStyle name="_Model_RAB Мой_TEHSHEET" xfId="85"/>
    <cellStyle name="_Model_RAB Мой_TEPLO.PREDEL.2012.M(v1.1)" xfId="86"/>
    <cellStyle name="_Model_RAB Мой_TEPLO.PREDEL.2013(v2.0)" xfId="87"/>
    <cellStyle name="_Model_RAB Мой_TEST.TEMPLATE" xfId="88"/>
    <cellStyle name="_Model_RAB Мой_UPDATE.46EE.2011.TO.1.1" xfId="89"/>
    <cellStyle name="_Model_RAB Мой_UPDATE.46TE.2011.TO.1.1" xfId="90"/>
    <cellStyle name="_Model_RAB Мой_UPDATE.46TE.2011.TO.1.2" xfId="91"/>
    <cellStyle name="_Model_RAB Мой_UPDATE.BALANCE.WARM.2011YEAR.TO.1.1" xfId="92"/>
    <cellStyle name="_Model_RAB Мой_UPDATE.BALANCE.WARM.2011YEAR.TO.1.1_46TE.2011(v1.0)" xfId="93"/>
    <cellStyle name="_Model_RAB Мой_UPDATE.BALANCE.WARM.2011YEAR.TO.1.1_INDEX.STATION.2012(v1.0)_" xfId="94"/>
    <cellStyle name="_Model_RAB Мой_UPDATE.BALANCE.WARM.2011YEAR.TO.1.1_INDEX.STATION.2012(v2.0)" xfId="95"/>
    <cellStyle name="_Model_RAB Мой_UPDATE.BALANCE.WARM.2011YEAR.TO.1.1_INDEX.STATION.2012(v2.1)" xfId="96"/>
    <cellStyle name="_Model_RAB Мой_UPDATE.BALANCE.WARM.2011YEAR.TO.1.1_OREP.KU.2011.MONTHLY.02(v1.1)" xfId="97"/>
    <cellStyle name="_Model_RAB Мой_UPDATE.BALANCE.WARM.2011YEAR.TO.1.1_TEPLO.PREDEL.2012.M(v1.1)_test" xfId="98"/>
    <cellStyle name="_Model_RAB Мой_UPDATE.BALANCE.WARM.2011YEAR.TO.1.2" xfId="99"/>
    <cellStyle name="_Model_RAB Мой_UPDATE.BALANCE.WARM.2011YEAR.TO.1.4.64" xfId="100"/>
    <cellStyle name="_Model_RAB Мой_UPDATE.BALANCE.WARM.2011YEAR.TO.1.5.64" xfId="101"/>
    <cellStyle name="_Model_RAB Мой_UPDATE.MONITORING.OS.EE.2.02.TO.1.3.64" xfId="102"/>
    <cellStyle name="_Model_RAB Мой_UPDATE.NADB.JNVLS.APTEKA.2011.TO.1.3.4" xfId="103"/>
    <cellStyle name="_Model_RAB Мой_Книга2_PR.PROG.WARM.NOTCOMBI.2012.2.16_v1.4(04.04.11) " xfId="104"/>
    <cellStyle name="_Model_RAB_MRSK_svod" xfId="105"/>
    <cellStyle name="_Model_RAB_MRSK_svod 2" xfId="106"/>
    <cellStyle name="_Model_RAB_MRSK_svod 2_OREP.KU.2011.MONTHLY.02(v0.1)" xfId="107"/>
    <cellStyle name="_Model_RAB_MRSK_svod 2_OREP.KU.2011.MONTHLY.02(v0.4)" xfId="108"/>
    <cellStyle name="_Model_RAB_MRSK_svod 2_OREP.KU.2011.MONTHLY.11(v1.4)" xfId="109"/>
    <cellStyle name="_Model_RAB_MRSK_svod 2_OREP.KU.2011.MONTHLY.11(v1.4)_UPDATE.BALANCE.WARM.2012YEAR.TO.1.1" xfId="110"/>
    <cellStyle name="_Model_RAB_MRSK_svod 2_OREP.KU.2011.MONTHLY.11(v1.4)_UPDATE.CALC.WARM.2012YEAR.TO.1.1" xfId="111"/>
    <cellStyle name="_Model_RAB_MRSK_svod 2_UPDATE.BALANCE.WARM.2012YEAR.TO.1.1" xfId="112"/>
    <cellStyle name="_Model_RAB_MRSK_svod 2_UPDATE.CALC.WARM.2012YEAR.TO.1.1" xfId="113"/>
    <cellStyle name="_Model_RAB_MRSK_svod 2_UPDATE.MONITORING.OS.EE.2.02.TO.1.3.64" xfId="114"/>
    <cellStyle name="_Model_RAB_MRSK_svod 2_UPDATE.OREP.KU.2011.MONTHLY.02.TO.1.2" xfId="115"/>
    <cellStyle name="_Model_RAB_MRSK_svod_46EE.2011(v1.0)" xfId="116"/>
    <cellStyle name="_Model_RAB_MRSK_svod_46EE.2011(v1.0)_46TE.2011(v1.0)" xfId="117"/>
    <cellStyle name="_Model_RAB_MRSK_svod_46EE.2011(v1.0)_INDEX.STATION.2012(v1.0)_" xfId="118"/>
    <cellStyle name="_Model_RAB_MRSK_svod_46EE.2011(v1.0)_INDEX.STATION.2012(v2.0)" xfId="119"/>
    <cellStyle name="_Model_RAB_MRSK_svod_46EE.2011(v1.0)_INDEX.STATION.2012(v2.1)" xfId="120"/>
    <cellStyle name="_Model_RAB_MRSK_svod_46EE.2011(v1.0)_TEPLO.PREDEL.2012.M(v1.1)_test" xfId="121"/>
    <cellStyle name="_Model_RAB_MRSK_svod_46EE.2011(v1.2)" xfId="122"/>
    <cellStyle name="_Model_RAB_MRSK_svod_46EP.2011(v2.0)" xfId="123"/>
    <cellStyle name="_Model_RAB_MRSK_svod_46EP.2012(v0.1)" xfId="124"/>
    <cellStyle name="_Model_RAB_MRSK_svod_46TE.2011(v1.0)" xfId="125"/>
    <cellStyle name="_Model_RAB_MRSK_svod_4DNS.UPDATE.EXAMPLE" xfId="126"/>
    <cellStyle name="_Model_RAB_MRSK_svod_ARMRAZR" xfId="127"/>
    <cellStyle name="_Model_RAB_MRSK_svod_BALANCE.WARM.2010.FACT(v1.0)" xfId="128"/>
    <cellStyle name="_Model_RAB_MRSK_svod_BALANCE.WARM.2010.PLAN" xfId="129"/>
    <cellStyle name="_Model_RAB_MRSK_svod_BALANCE.WARM.2011YEAR(v0.7)" xfId="130"/>
    <cellStyle name="_Model_RAB_MRSK_svod_BALANCE.WARM.2011YEAR.NEW.UPDATE.SCHEME" xfId="131"/>
    <cellStyle name="_Model_RAB_MRSK_svod_CALC.NORMATIV.KU(v0.2)" xfId="132"/>
    <cellStyle name="_Model_RAB_MRSK_svod_EE.2REK.P2011.4.78(v0.3)" xfId="133"/>
    <cellStyle name="_Model_RAB_MRSK_svod_FORM3.1.2013(v0.2)" xfId="134"/>
    <cellStyle name="_Model_RAB_MRSK_svod_FORM3.2013(v1.0)" xfId="135"/>
    <cellStyle name="_Model_RAB_MRSK_svod_FORM3.REG(v1.0)" xfId="136"/>
    <cellStyle name="_Model_RAB_MRSK_svod_FORM910.2012(v1.1)" xfId="137"/>
    <cellStyle name="_Model_RAB_MRSK_svod_INDEX.STATION.2012(v2.1)" xfId="138"/>
    <cellStyle name="_Model_RAB_MRSK_svod_INDEX.STATION.2013(v1.0)_патч до 1.1" xfId="139"/>
    <cellStyle name="_Model_RAB_MRSK_svod_INVEST.EE.PLAN.4.78(v0.1)" xfId="140"/>
    <cellStyle name="_Model_RAB_MRSK_svod_INVEST.EE.PLAN.4.78(v0.3)" xfId="141"/>
    <cellStyle name="_Model_RAB_MRSK_svod_INVEST.EE.PLAN.4.78(v1.0)" xfId="142"/>
    <cellStyle name="_Model_RAB_MRSK_svod_INVEST.EE.PLAN.4.78(v1.0)_PASSPORT.TEPLO.PROIZV(v2.0)" xfId="143"/>
    <cellStyle name="_Model_RAB_MRSK_svod_INVEST.EE.PLAN.4.78(v1.0)_PASSPORT.TEPLO.PROIZV(v2.0)_INDEX.STATION.2013(v1.0)_патч до 1.1" xfId="144"/>
    <cellStyle name="_Model_RAB_MRSK_svod_INVEST.EE.PLAN.4.78(v1.0)_PASSPORT.TEPLO.PROIZV(v2.0)_TEPLO.PREDEL.2013(v2.0)" xfId="145"/>
    <cellStyle name="_Model_RAB_MRSK_svod_INVEST.PLAN.4.78(v0.1)" xfId="146"/>
    <cellStyle name="_Model_RAB_MRSK_svod_INVEST.WARM.PLAN.4.78(v0.1)" xfId="147"/>
    <cellStyle name="_Model_RAB_MRSK_svod_INVEST_WARM_PLAN" xfId="148"/>
    <cellStyle name="_Model_RAB_MRSK_svod_NADB.JNVLP.APTEKA.2012(v1.0)_21_02_12" xfId="149"/>
    <cellStyle name="_Model_RAB_MRSK_svod_NADB.JNVLS.APTEKA.2011(v1.3.3)" xfId="150"/>
    <cellStyle name="_Model_RAB_MRSK_svod_NADB.JNVLS.APTEKA.2011(v1.3.3)_46TE.2011(v1.0)" xfId="151"/>
    <cellStyle name="_Model_RAB_MRSK_svod_NADB.JNVLS.APTEKA.2011(v1.3.3)_INDEX.STATION.2012(v1.0)_" xfId="152"/>
    <cellStyle name="_Model_RAB_MRSK_svod_NADB.JNVLS.APTEKA.2011(v1.3.3)_INDEX.STATION.2012(v2.0)" xfId="153"/>
    <cellStyle name="_Model_RAB_MRSK_svod_NADB.JNVLS.APTEKA.2011(v1.3.3)_INDEX.STATION.2012(v2.1)" xfId="154"/>
    <cellStyle name="_Model_RAB_MRSK_svod_NADB.JNVLS.APTEKA.2011(v1.3.3)_TEPLO.PREDEL.2012.M(v1.1)_test" xfId="155"/>
    <cellStyle name="_Model_RAB_MRSK_svod_NADB.JNVLS.APTEKA.2011(v1.3.4)" xfId="156"/>
    <cellStyle name="_Model_RAB_MRSK_svod_NADB.JNVLS.APTEKA.2011(v1.3.4)_46TE.2011(v1.0)" xfId="157"/>
    <cellStyle name="_Model_RAB_MRSK_svod_NADB.JNVLS.APTEKA.2011(v1.3.4)_INDEX.STATION.2012(v1.0)_" xfId="158"/>
    <cellStyle name="_Model_RAB_MRSK_svod_NADB.JNVLS.APTEKA.2011(v1.3.4)_INDEX.STATION.2012(v2.0)" xfId="159"/>
    <cellStyle name="_Model_RAB_MRSK_svod_NADB.JNVLS.APTEKA.2011(v1.3.4)_INDEX.STATION.2012(v2.1)" xfId="160"/>
    <cellStyle name="_Model_RAB_MRSK_svod_NADB.JNVLS.APTEKA.2011(v1.3.4)_TEPLO.PREDEL.2012.M(v1.1)_test" xfId="161"/>
    <cellStyle name="_Model_RAB_MRSK_svod_PASSPORT.TEPLO.PROIZV(v2.0)" xfId="162"/>
    <cellStyle name="_Model_RAB_MRSK_svod_PASSPORT.TEPLO.PROIZV(v2.1)" xfId="163"/>
    <cellStyle name="_Model_RAB_MRSK_svod_PASSPORT.TEPLO.SETI(v0.7)" xfId="164"/>
    <cellStyle name="_Model_RAB_MRSK_svod_PASSPORT.TEPLO.SETI(v1.0)" xfId="165"/>
    <cellStyle name="_Model_RAB_MRSK_svod_PR.PROG.WARM.NOTCOMBI.2012.2.16_v1.4(04.04.11) " xfId="166"/>
    <cellStyle name="_Model_RAB_MRSK_svod_PREDEL.JKH.UTV.2011(v1.0.1)" xfId="167"/>
    <cellStyle name="_Model_RAB_MRSK_svod_PREDEL.JKH.UTV.2011(v1.0.1)_46TE.2011(v1.0)" xfId="168"/>
    <cellStyle name="_Model_RAB_MRSK_svod_PREDEL.JKH.UTV.2011(v1.0.1)_INDEX.STATION.2012(v1.0)_" xfId="169"/>
    <cellStyle name="_Model_RAB_MRSK_svod_PREDEL.JKH.UTV.2011(v1.0.1)_INDEX.STATION.2012(v2.0)" xfId="170"/>
    <cellStyle name="_Model_RAB_MRSK_svod_PREDEL.JKH.UTV.2011(v1.0.1)_INDEX.STATION.2012(v2.1)" xfId="171"/>
    <cellStyle name="_Model_RAB_MRSK_svod_PREDEL.JKH.UTV.2011(v1.0.1)_TEPLO.PREDEL.2012.M(v1.1)_test" xfId="172"/>
    <cellStyle name="_Model_RAB_MRSK_svod_PREDEL.JKH.UTV.2011(v1.1)" xfId="173"/>
    <cellStyle name="_Model_RAB_MRSK_svod_REP.BLR.2012(v1.0)" xfId="174"/>
    <cellStyle name="_Model_RAB_MRSK_svod_TEHSHEET" xfId="175"/>
    <cellStyle name="_Model_RAB_MRSK_svod_TEPLO.PREDEL.2012.M(v1.1)" xfId="176"/>
    <cellStyle name="_Model_RAB_MRSK_svod_TEPLO.PREDEL.2013(v2.0)" xfId="177"/>
    <cellStyle name="_Model_RAB_MRSK_svod_TEST.TEMPLATE" xfId="178"/>
    <cellStyle name="_Model_RAB_MRSK_svod_UPDATE.46EE.2011.TO.1.1" xfId="179"/>
    <cellStyle name="_Model_RAB_MRSK_svod_UPDATE.46TE.2011.TO.1.1" xfId="180"/>
    <cellStyle name="_Model_RAB_MRSK_svod_UPDATE.46TE.2011.TO.1.2" xfId="181"/>
    <cellStyle name="_Model_RAB_MRSK_svod_UPDATE.BALANCE.WARM.2011YEAR.TO.1.1" xfId="182"/>
    <cellStyle name="_Model_RAB_MRSK_svod_UPDATE.BALANCE.WARM.2011YEAR.TO.1.1_46TE.2011(v1.0)" xfId="183"/>
    <cellStyle name="_Model_RAB_MRSK_svod_UPDATE.BALANCE.WARM.2011YEAR.TO.1.1_INDEX.STATION.2012(v1.0)_" xfId="184"/>
    <cellStyle name="_Model_RAB_MRSK_svod_UPDATE.BALANCE.WARM.2011YEAR.TO.1.1_INDEX.STATION.2012(v2.0)" xfId="185"/>
    <cellStyle name="_Model_RAB_MRSK_svod_UPDATE.BALANCE.WARM.2011YEAR.TO.1.1_INDEX.STATION.2012(v2.1)" xfId="186"/>
    <cellStyle name="_Model_RAB_MRSK_svod_UPDATE.BALANCE.WARM.2011YEAR.TO.1.1_OREP.KU.2011.MONTHLY.02(v1.1)" xfId="187"/>
    <cellStyle name="_Model_RAB_MRSK_svod_UPDATE.BALANCE.WARM.2011YEAR.TO.1.1_TEPLO.PREDEL.2012.M(v1.1)_test" xfId="188"/>
    <cellStyle name="_Model_RAB_MRSK_svod_UPDATE.BALANCE.WARM.2011YEAR.TO.1.2" xfId="189"/>
    <cellStyle name="_Model_RAB_MRSK_svod_UPDATE.BALANCE.WARM.2011YEAR.TO.1.4.64" xfId="190"/>
    <cellStyle name="_Model_RAB_MRSK_svod_UPDATE.BALANCE.WARM.2011YEAR.TO.1.5.64" xfId="191"/>
    <cellStyle name="_Model_RAB_MRSK_svod_UPDATE.MONITORING.OS.EE.2.02.TO.1.3.64" xfId="192"/>
    <cellStyle name="_Model_RAB_MRSK_svod_UPDATE.NADB.JNVLS.APTEKA.2011.TO.1.3.4" xfId="193"/>
    <cellStyle name="_Model_RAB_MRSK_svod_Книга2_PR.PROG.WARM.NOTCOMBI.2012.2.16_v1.4(04.04.11) " xfId="194"/>
    <cellStyle name="_Plug" xfId="195"/>
    <cellStyle name="_Plug_4DNS.UPDATE.EXAMPLE" xfId="196"/>
    <cellStyle name="_Plug_4DNS.UPDATE.EXAMPLE_INDEX.STATION.2013(v1.0)_патч до 1.1" xfId="197"/>
    <cellStyle name="_Бюджет2006_ПОКАЗАТЕЛИ СВОДНЫЕ" xfId="198"/>
    <cellStyle name="_ВО ОП ТЭС-ОТ- 2007" xfId="199"/>
    <cellStyle name="_ВО ОП ТЭС-ОТ- 2007_Новая инструкция1_фст" xfId="200"/>
    <cellStyle name="_ВФ ОАО ТЭС-ОТ- 2009" xfId="201"/>
    <cellStyle name="_ВФ ОАО ТЭС-ОТ- 2009_Новая инструкция1_фст" xfId="202"/>
    <cellStyle name="_выручка по присоединениям2" xfId="203"/>
    <cellStyle name="_выручка по присоединениям2_Новая инструкция1_фст" xfId="204"/>
    <cellStyle name="_Договор аренды ЯЭ с разбивкой" xfId="205"/>
    <cellStyle name="_Договор аренды ЯЭ с разбивкой_Новая инструкция1_фст" xfId="206"/>
    <cellStyle name="_Защита ФЗП" xfId="207"/>
    <cellStyle name="_Исходные данные для модели" xfId="208"/>
    <cellStyle name="_Исходные данные для модели_Новая инструкция1_фст" xfId="209"/>
    <cellStyle name="_Консолидация-2008-проект-new" xfId="210"/>
    <cellStyle name="_МОДЕЛЬ_1 (2)" xfId="211"/>
    <cellStyle name="_МОДЕЛЬ_1 (2) 2" xfId="212"/>
    <cellStyle name="_МОДЕЛЬ_1 (2) 2_OREP.KU.2011.MONTHLY.02(v0.1)" xfId="213"/>
    <cellStyle name="_МОДЕЛЬ_1 (2) 2_OREP.KU.2011.MONTHLY.02(v0.4)" xfId="214"/>
    <cellStyle name="_МОДЕЛЬ_1 (2) 2_OREP.KU.2011.MONTHLY.11(v1.4)" xfId="215"/>
    <cellStyle name="_МОДЕЛЬ_1 (2) 2_OREP.KU.2011.MONTHLY.11(v1.4)_UPDATE.BALANCE.WARM.2012YEAR.TO.1.1" xfId="216"/>
    <cellStyle name="_МОДЕЛЬ_1 (2) 2_OREP.KU.2011.MONTHLY.11(v1.4)_UPDATE.CALC.WARM.2012YEAR.TO.1.1" xfId="217"/>
    <cellStyle name="_МОДЕЛЬ_1 (2) 2_UPDATE.BALANCE.WARM.2012YEAR.TO.1.1" xfId="218"/>
    <cellStyle name="_МОДЕЛЬ_1 (2) 2_UPDATE.CALC.WARM.2012YEAR.TO.1.1" xfId="219"/>
    <cellStyle name="_МОДЕЛЬ_1 (2) 2_UPDATE.MONITORING.OS.EE.2.02.TO.1.3.64" xfId="220"/>
    <cellStyle name="_МОДЕЛЬ_1 (2) 2_UPDATE.OREP.KU.2011.MONTHLY.02.TO.1.2" xfId="221"/>
    <cellStyle name="_МОДЕЛЬ_1 (2)_46EE.2011(v1.0)" xfId="222"/>
    <cellStyle name="_МОДЕЛЬ_1 (2)_46EE.2011(v1.0)_46TE.2011(v1.0)" xfId="223"/>
    <cellStyle name="_МОДЕЛЬ_1 (2)_46EE.2011(v1.0)_INDEX.STATION.2012(v1.0)_" xfId="224"/>
    <cellStyle name="_МОДЕЛЬ_1 (2)_46EE.2011(v1.0)_INDEX.STATION.2012(v2.0)" xfId="225"/>
    <cellStyle name="_МОДЕЛЬ_1 (2)_46EE.2011(v1.0)_INDEX.STATION.2012(v2.1)" xfId="226"/>
    <cellStyle name="_МОДЕЛЬ_1 (2)_46EE.2011(v1.0)_TEPLO.PREDEL.2012.M(v1.1)_test" xfId="227"/>
    <cellStyle name="_МОДЕЛЬ_1 (2)_46EE.2011(v1.2)" xfId="228"/>
    <cellStyle name="_МОДЕЛЬ_1 (2)_46EP.2011(v2.0)" xfId="229"/>
    <cellStyle name="_МОДЕЛЬ_1 (2)_46EP.2012(v0.1)" xfId="230"/>
    <cellStyle name="_МОДЕЛЬ_1 (2)_46TE.2011(v1.0)" xfId="231"/>
    <cellStyle name="_МОДЕЛЬ_1 (2)_4DNS.UPDATE.EXAMPLE" xfId="232"/>
    <cellStyle name="_МОДЕЛЬ_1 (2)_ARMRAZR" xfId="233"/>
    <cellStyle name="_МОДЕЛЬ_1 (2)_BALANCE.WARM.2010.FACT(v1.0)" xfId="234"/>
    <cellStyle name="_МОДЕЛЬ_1 (2)_BALANCE.WARM.2010.PLAN" xfId="235"/>
    <cellStyle name="_МОДЕЛЬ_1 (2)_BALANCE.WARM.2011YEAR(v0.7)" xfId="236"/>
    <cellStyle name="_МОДЕЛЬ_1 (2)_BALANCE.WARM.2011YEAR.NEW.UPDATE.SCHEME" xfId="237"/>
    <cellStyle name="_МОДЕЛЬ_1 (2)_CALC.NORMATIV.KU(v0.2)" xfId="238"/>
    <cellStyle name="_МОДЕЛЬ_1 (2)_EE.2REK.P2011.4.78(v0.3)" xfId="239"/>
    <cellStyle name="_МОДЕЛЬ_1 (2)_FORM3.1.2013(v0.2)" xfId="240"/>
    <cellStyle name="_МОДЕЛЬ_1 (2)_FORM3.2013(v1.0)" xfId="241"/>
    <cellStyle name="_МОДЕЛЬ_1 (2)_FORM3.REG(v1.0)" xfId="242"/>
    <cellStyle name="_МОДЕЛЬ_1 (2)_FORM910.2012(v1.1)" xfId="243"/>
    <cellStyle name="_МОДЕЛЬ_1 (2)_INDEX.STATION.2012(v2.1)" xfId="244"/>
    <cellStyle name="_МОДЕЛЬ_1 (2)_INDEX.STATION.2013(v1.0)_патч до 1.1" xfId="245"/>
    <cellStyle name="_МОДЕЛЬ_1 (2)_INVEST.EE.PLAN.4.78(v0.1)" xfId="246"/>
    <cellStyle name="_МОДЕЛЬ_1 (2)_INVEST.EE.PLAN.4.78(v0.3)" xfId="247"/>
    <cellStyle name="_МОДЕЛЬ_1 (2)_INVEST.EE.PLAN.4.78(v1.0)" xfId="248"/>
    <cellStyle name="_МОДЕЛЬ_1 (2)_INVEST.EE.PLAN.4.78(v1.0)_PASSPORT.TEPLO.PROIZV(v2.0)" xfId="249"/>
    <cellStyle name="_МОДЕЛЬ_1 (2)_INVEST.EE.PLAN.4.78(v1.0)_PASSPORT.TEPLO.PROIZV(v2.0)_INDEX.STATION.2013(v1.0)_патч до 1.1" xfId="250"/>
    <cellStyle name="_МОДЕЛЬ_1 (2)_INVEST.EE.PLAN.4.78(v1.0)_PASSPORT.TEPLO.PROIZV(v2.0)_TEPLO.PREDEL.2013(v2.0)" xfId="251"/>
    <cellStyle name="_МОДЕЛЬ_1 (2)_INVEST.PLAN.4.78(v0.1)" xfId="252"/>
    <cellStyle name="_МОДЕЛЬ_1 (2)_INVEST.WARM.PLAN.4.78(v0.1)" xfId="253"/>
    <cellStyle name="_МОДЕЛЬ_1 (2)_INVEST_WARM_PLAN" xfId="254"/>
    <cellStyle name="_МОДЕЛЬ_1 (2)_NADB.JNVLP.APTEKA.2012(v1.0)_21_02_12" xfId="255"/>
    <cellStyle name="_МОДЕЛЬ_1 (2)_NADB.JNVLS.APTEKA.2011(v1.3.3)" xfId="256"/>
    <cellStyle name="_МОДЕЛЬ_1 (2)_NADB.JNVLS.APTEKA.2011(v1.3.3)_46TE.2011(v1.0)" xfId="257"/>
    <cellStyle name="_МОДЕЛЬ_1 (2)_NADB.JNVLS.APTEKA.2011(v1.3.3)_INDEX.STATION.2012(v1.0)_" xfId="258"/>
    <cellStyle name="_МОДЕЛЬ_1 (2)_NADB.JNVLS.APTEKA.2011(v1.3.3)_INDEX.STATION.2012(v2.0)" xfId="259"/>
    <cellStyle name="_МОДЕЛЬ_1 (2)_NADB.JNVLS.APTEKA.2011(v1.3.3)_INDEX.STATION.2012(v2.1)" xfId="260"/>
    <cellStyle name="_МОДЕЛЬ_1 (2)_NADB.JNVLS.APTEKA.2011(v1.3.3)_TEPLO.PREDEL.2012.M(v1.1)_test" xfId="261"/>
    <cellStyle name="_МОДЕЛЬ_1 (2)_NADB.JNVLS.APTEKA.2011(v1.3.4)" xfId="262"/>
    <cellStyle name="_МОДЕЛЬ_1 (2)_NADB.JNVLS.APTEKA.2011(v1.3.4)_46TE.2011(v1.0)" xfId="263"/>
    <cellStyle name="_МОДЕЛЬ_1 (2)_NADB.JNVLS.APTEKA.2011(v1.3.4)_INDEX.STATION.2012(v1.0)_" xfId="264"/>
    <cellStyle name="_МОДЕЛЬ_1 (2)_NADB.JNVLS.APTEKA.2011(v1.3.4)_INDEX.STATION.2012(v2.0)" xfId="265"/>
    <cellStyle name="_МОДЕЛЬ_1 (2)_NADB.JNVLS.APTEKA.2011(v1.3.4)_INDEX.STATION.2012(v2.1)" xfId="266"/>
    <cellStyle name="_МОДЕЛЬ_1 (2)_NADB.JNVLS.APTEKA.2011(v1.3.4)_TEPLO.PREDEL.2012.M(v1.1)_test" xfId="267"/>
    <cellStyle name="_МОДЕЛЬ_1 (2)_PASSPORT.TEPLO.PROIZV(v2.0)" xfId="268"/>
    <cellStyle name="_МОДЕЛЬ_1 (2)_PASSPORT.TEPLO.PROIZV(v2.1)" xfId="269"/>
    <cellStyle name="_МОДЕЛЬ_1 (2)_PASSPORT.TEPLO.SETI(v0.7)" xfId="270"/>
    <cellStyle name="_МОДЕЛЬ_1 (2)_PASSPORT.TEPLO.SETI(v1.0)" xfId="271"/>
    <cellStyle name="_МОДЕЛЬ_1 (2)_PR.PROG.WARM.NOTCOMBI.2012.2.16_v1.4(04.04.11) " xfId="272"/>
    <cellStyle name="_МОДЕЛЬ_1 (2)_PREDEL.JKH.UTV.2011(v1.0.1)" xfId="273"/>
    <cellStyle name="_МОДЕЛЬ_1 (2)_PREDEL.JKH.UTV.2011(v1.0.1)_46TE.2011(v1.0)" xfId="274"/>
    <cellStyle name="_МОДЕЛЬ_1 (2)_PREDEL.JKH.UTV.2011(v1.0.1)_INDEX.STATION.2012(v1.0)_" xfId="275"/>
    <cellStyle name="_МОДЕЛЬ_1 (2)_PREDEL.JKH.UTV.2011(v1.0.1)_INDEX.STATION.2012(v2.0)" xfId="276"/>
    <cellStyle name="_МОДЕЛЬ_1 (2)_PREDEL.JKH.UTV.2011(v1.0.1)_INDEX.STATION.2012(v2.1)" xfId="277"/>
    <cellStyle name="_МОДЕЛЬ_1 (2)_PREDEL.JKH.UTV.2011(v1.0.1)_TEPLO.PREDEL.2012.M(v1.1)_test" xfId="278"/>
    <cellStyle name="_МОДЕЛЬ_1 (2)_PREDEL.JKH.UTV.2011(v1.1)" xfId="279"/>
    <cellStyle name="_МОДЕЛЬ_1 (2)_REP.BLR.2012(v1.0)" xfId="280"/>
    <cellStyle name="_МОДЕЛЬ_1 (2)_TEHSHEET" xfId="281"/>
    <cellStyle name="_МОДЕЛЬ_1 (2)_TEPLO.PREDEL.2012.M(v1.1)" xfId="282"/>
    <cellStyle name="_МОДЕЛЬ_1 (2)_TEPLO.PREDEL.2013(v2.0)" xfId="283"/>
    <cellStyle name="_МОДЕЛЬ_1 (2)_TEST.TEMPLATE" xfId="284"/>
    <cellStyle name="_МОДЕЛЬ_1 (2)_UPDATE.46EE.2011.TO.1.1" xfId="285"/>
    <cellStyle name="_МОДЕЛЬ_1 (2)_UPDATE.46TE.2011.TO.1.1" xfId="286"/>
    <cellStyle name="_МОДЕЛЬ_1 (2)_UPDATE.46TE.2011.TO.1.2" xfId="287"/>
    <cellStyle name="_МОДЕЛЬ_1 (2)_UPDATE.BALANCE.WARM.2011YEAR.TO.1.1" xfId="288"/>
    <cellStyle name="_МОДЕЛЬ_1 (2)_UPDATE.BALANCE.WARM.2011YEAR.TO.1.1_46TE.2011(v1.0)" xfId="289"/>
    <cellStyle name="_МОДЕЛЬ_1 (2)_UPDATE.BALANCE.WARM.2011YEAR.TO.1.1_INDEX.STATION.2012(v1.0)_" xfId="290"/>
    <cellStyle name="_МОДЕЛЬ_1 (2)_UPDATE.BALANCE.WARM.2011YEAR.TO.1.1_INDEX.STATION.2012(v2.0)" xfId="291"/>
    <cellStyle name="_МОДЕЛЬ_1 (2)_UPDATE.BALANCE.WARM.2011YEAR.TO.1.1_INDEX.STATION.2012(v2.1)" xfId="292"/>
    <cellStyle name="_МОДЕЛЬ_1 (2)_UPDATE.BALANCE.WARM.2011YEAR.TO.1.1_OREP.KU.2011.MONTHLY.02(v1.1)" xfId="293"/>
    <cellStyle name="_МОДЕЛЬ_1 (2)_UPDATE.BALANCE.WARM.2011YEAR.TO.1.1_TEPLO.PREDEL.2012.M(v1.1)_test" xfId="294"/>
    <cellStyle name="_МОДЕЛЬ_1 (2)_UPDATE.BALANCE.WARM.2011YEAR.TO.1.2" xfId="295"/>
    <cellStyle name="_МОДЕЛЬ_1 (2)_UPDATE.BALANCE.WARM.2011YEAR.TO.1.4.64" xfId="296"/>
    <cellStyle name="_МОДЕЛЬ_1 (2)_UPDATE.BALANCE.WARM.2011YEAR.TO.1.5.64" xfId="297"/>
    <cellStyle name="_МОДЕЛЬ_1 (2)_UPDATE.MONITORING.OS.EE.2.02.TO.1.3.64" xfId="298"/>
    <cellStyle name="_МОДЕЛЬ_1 (2)_UPDATE.NADB.JNVLS.APTEKA.2011.TO.1.3.4" xfId="299"/>
    <cellStyle name="_МОДЕЛЬ_1 (2)_Книга2_PR.PROG.WARM.NOTCOMBI.2012.2.16_v1.4(04.04.11) " xfId="300"/>
    <cellStyle name="_НВВ 2009 постатейно свод по филиалам_09_02_09" xfId="301"/>
    <cellStyle name="_НВВ 2009 постатейно свод по филиалам_09_02_09_Новая инструкция1_фст" xfId="302"/>
    <cellStyle name="_НВВ 2009 постатейно свод по филиалам_для Валентина" xfId="303"/>
    <cellStyle name="_НВВ 2009 постатейно свод по филиалам_для Валентина_Новая инструкция1_фст" xfId="304"/>
    <cellStyle name="_Омск" xfId="305"/>
    <cellStyle name="_Омск_Новая инструкция1_фст" xfId="306"/>
    <cellStyle name="_ОТ ИД 2009" xfId="307"/>
    <cellStyle name="_ОТ ИД 2009_Новая инструкция1_фст" xfId="308"/>
    <cellStyle name="_пр 5 тариф RAB" xfId="309"/>
    <cellStyle name="_пр 5 тариф RAB 2" xfId="310"/>
    <cellStyle name="_пр 5 тариф RAB 2_OREP.KU.2011.MONTHLY.02(v0.1)" xfId="311"/>
    <cellStyle name="_пр 5 тариф RAB 2_OREP.KU.2011.MONTHLY.02(v0.4)" xfId="312"/>
    <cellStyle name="_пр 5 тариф RAB 2_OREP.KU.2011.MONTHLY.11(v1.4)" xfId="313"/>
    <cellStyle name="_пр 5 тариф RAB 2_OREP.KU.2011.MONTHLY.11(v1.4)_UPDATE.BALANCE.WARM.2012YEAR.TO.1.1" xfId="314"/>
    <cellStyle name="_пр 5 тариф RAB 2_OREP.KU.2011.MONTHLY.11(v1.4)_UPDATE.CALC.WARM.2012YEAR.TO.1.1" xfId="315"/>
    <cellStyle name="_пр 5 тариф RAB 2_UPDATE.BALANCE.WARM.2012YEAR.TO.1.1" xfId="316"/>
    <cellStyle name="_пр 5 тариф RAB 2_UPDATE.CALC.WARM.2012YEAR.TO.1.1" xfId="317"/>
    <cellStyle name="_пр 5 тариф RAB 2_UPDATE.MONITORING.OS.EE.2.02.TO.1.3.64" xfId="318"/>
    <cellStyle name="_пр 5 тариф RAB 2_UPDATE.OREP.KU.2011.MONTHLY.02.TO.1.2" xfId="319"/>
    <cellStyle name="_пр 5 тариф RAB_46EE.2011(v1.0)" xfId="320"/>
    <cellStyle name="_пр 5 тариф RAB_46EE.2011(v1.0)_46TE.2011(v1.0)" xfId="321"/>
    <cellStyle name="_пр 5 тариф RAB_46EE.2011(v1.0)_INDEX.STATION.2012(v1.0)_" xfId="322"/>
    <cellStyle name="_пр 5 тариф RAB_46EE.2011(v1.0)_INDEX.STATION.2012(v2.0)" xfId="323"/>
    <cellStyle name="_пр 5 тариф RAB_46EE.2011(v1.0)_INDEX.STATION.2012(v2.1)" xfId="324"/>
    <cellStyle name="_пр 5 тариф RAB_46EE.2011(v1.0)_TEPLO.PREDEL.2012.M(v1.1)_test" xfId="325"/>
    <cellStyle name="_пр 5 тариф RAB_46EE.2011(v1.2)" xfId="326"/>
    <cellStyle name="_пр 5 тариф RAB_46EP.2011(v2.0)" xfId="327"/>
    <cellStyle name="_пр 5 тариф RAB_46EP.2012(v0.1)" xfId="328"/>
    <cellStyle name="_пр 5 тариф RAB_46TE.2011(v1.0)" xfId="329"/>
    <cellStyle name="_пр 5 тариф RAB_4DNS.UPDATE.EXAMPLE" xfId="330"/>
    <cellStyle name="_пр 5 тариф RAB_ARMRAZR" xfId="331"/>
    <cellStyle name="_пр 5 тариф RAB_BALANCE.WARM.2010.FACT(v1.0)" xfId="332"/>
    <cellStyle name="_пр 5 тариф RAB_BALANCE.WARM.2010.PLAN" xfId="333"/>
    <cellStyle name="_пр 5 тариф RAB_BALANCE.WARM.2011YEAR(v0.7)" xfId="334"/>
    <cellStyle name="_пр 5 тариф RAB_BALANCE.WARM.2011YEAR.NEW.UPDATE.SCHEME" xfId="335"/>
    <cellStyle name="_пр 5 тариф RAB_CALC.NORMATIV.KU(v0.2)" xfId="336"/>
    <cellStyle name="_пр 5 тариф RAB_EE.2REK.P2011.4.78(v0.3)" xfId="337"/>
    <cellStyle name="_пр 5 тариф RAB_FORM3.1.2013(v0.2)" xfId="338"/>
    <cellStyle name="_пр 5 тариф RAB_FORM3.2013(v1.0)" xfId="339"/>
    <cellStyle name="_пр 5 тариф RAB_FORM3.REG(v1.0)" xfId="340"/>
    <cellStyle name="_пр 5 тариф RAB_FORM910.2012(v1.1)" xfId="341"/>
    <cellStyle name="_пр 5 тариф RAB_INDEX.STATION.2012(v2.1)" xfId="342"/>
    <cellStyle name="_пр 5 тариф RAB_INDEX.STATION.2013(v1.0)_патч до 1.1" xfId="343"/>
    <cellStyle name="_пр 5 тариф RAB_INVEST.EE.PLAN.4.78(v0.1)" xfId="344"/>
    <cellStyle name="_пр 5 тариф RAB_INVEST.EE.PLAN.4.78(v0.3)" xfId="345"/>
    <cellStyle name="_пр 5 тариф RAB_INVEST.EE.PLAN.4.78(v1.0)" xfId="346"/>
    <cellStyle name="_пр 5 тариф RAB_INVEST.EE.PLAN.4.78(v1.0)_PASSPORT.TEPLO.PROIZV(v2.0)" xfId="347"/>
    <cellStyle name="_пр 5 тариф RAB_INVEST.EE.PLAN.4.78(v1.0)_PASSPORT.TEPLO.PROIZV(v2.0)_INDEX.STATION.2013(v1.0)_патч до 1.1" xfId="348"/>
    <cellStyle name="_пр 5 тариф RAB_INVEST.EE.PLAN.4.78(v1.0)_PASSPORT.TEPLO.PROIZV(v2.0)_TEPLO.PREDEL.2013(v2.0)" xfId="349"/>
    <cellStyle name="_пр 5 тариф RAB_INVEST.PLAN.4.78(v0.1)" xfId="350"/>
    <cellStyle name="_пр 5 тариф RAB_INVEST.WARM.PLAN.4.78(v0.1)" xfId="351"/>
    <cellStyle name="_пр 5 тариф RAB_INVEST_WARM_PLAN" xfId="352"/>
    <cellStyle name="_пр 5 тариф RAB_NADB.JNVLP.APTEKA.2012(v1.0)_21_02_12" xfId="353"/>
    <cellStyle name="_пр 5 тариф RAB_NADB.JNVLS.APTEKA.2011(v1.3.3)" xfId="354"/>
    <cellStyle name="_пр 5 тариф RAB_NADB.JNVLS.APTEKA.2011(v1.3.3)_46TE.2011(v1.0)" xfId="355"/>
    <cellStyle name="_пр 5 тариф RAB_NADB.JNVLS.APTEKA.2011(v1.3.3)_INDEX.STATION.2012(v1.0)_" xfId="356"/>
    <cellStyle name="_пр 5 тариф RAB_NADB.JNVLS.APTEKA.2011(v1.3.3)_INDEX.STATION.2012(v2.0)" xfId="357"/>
    <cellStyle name="_пр 5 тариф RAB_NADB.JNVLS.APTEKA.2011(v1.3.3)_INDEX.STATION.2012(v2.1)" xfId="358"/>
    <cellStyle name="_пр 5 тариф RAB_NADB.JNVLS.APTEKA.2011(v1.3.3)_TEPLO.PREDEL.2012.M(v1.1)_test" xfId="359"/>
    <cellStyle name="_пр 5 тариф RAB_NADB.JNVLS.APTEKA.2011(v1.3.4)" xfId="360"/>
    <cellStyle name="_пр 5 тариф RAB_NADB.JNVLS.APTEKA.2011(v1.3.4)_46TE.2011(v1.0)" xfId="361"/>
    <cellStyle name="_пр 5 тариф RAB_NADB.JNVLS.APTEKA.2011(v1.3.4)_INDEX.STATION.2012(v1.0)_" xfId="362"/>
    <cellStyle name="_пр 5 тариф RAB_NADB.JNVLS.APTEKA.2011(v1.3.4)_INDEX.STATION.2012(v2.0)" xfId="363"/>
    <cellStyle name="_пр 5 тариф RAB_NADB.JNVLS.APTEKA.2011(v1.3.4)_INDEX.STATION.2012(v2.1)" xfId="364"/>
    <cellStyle name="_пр 5 тариф RAB_NADB.JNVLS.APTEKA.2011(v1.3.4)_TEPLO.PREDEL.2012.M(v1.1)_test" xfId="365"/>
    <cellStyle name="_пр 5 тариф RAB_PASSPORT.TEPLO.PROIZV(v2.0)" xfId="366"/>
    <cellStyle name="_пр 5 тариф RAB_PASSPORT.TEPLO.PROIZV(v2.1)" xfId="367"/>
    <cellStyle name="_пр 5 тариф RAB_PASSPORT.TEPLO.SETI(v0.7)" xfId="368"/>
    <cellStyle name="_пр 5 тариф RAB_PASSPORT.TEPLO.SETI(v1.0)" xfId="369"/>
    <cellStyle name="_пр 5 тариф RAB_PR.PROG.WARM.NOTCOMBI.2012.2.16_v1.4(04.04.11) " xfId="370"/>
    <cellStyle name="_пр 5 тариф RAB_PREDEL.JKH.UTV.2011(v1.0.1)" xfId="371"/>
    <cellStyle name="_пр 5 тариф RAB_PREDEL.JKH.UTV.2011(v1.0.1)_46TE.2011(v1.0)" xfId="372"/>
    <cellStyle name="_пр 5 тариф RAB_PREDEL.JKH.UTV.2011(v1.0.1)_INDEX.STATION.2012(v1.0)_" xfId="373"/>
    <cellStyle name="_пр 5 тариф RAB_PREDEL.JKH.UTV.2011(v1.0.1)_INDEX.STATION.2012(v2.0)" xfId="374"/>
    <cellStyle name="_пр 5 тариф RAB_PREDEL.JKH.UTV.2011(v1.0.1)_INDEX.STATION.2012(v2.1)" xfId="375"/>
    <cellStyle name="_пр 5 тариф RAB_PREDEL.JKH.UTV.2011(v1.0.1)_TEPLO.PREDEL.2012.M(v1.1)_test" xfId="376"/>
    <cellStyle name="_пр 5 тариф RAB_PREDEL.JKH.UTV.2011(v1.1)" xfId="377"/>
    <cellStyle name="_пр 5 тариф RAB_REP.BLR.2012(v1.0)" xfId="378"/>
    <cellStyle name="_пр 5 тариф RAB_TEHSHEET" xfId="379"/>
    <cellStyle name="_пр 5 тариф RAB_TEPLO.PREDEL.2012.M(v1.1)" xfId="380"/>
    <cellStyle name="_пр 5 тариф RAB_TEPLO.PREDEL.2013(v2.0)" xfId="381"/>
    <cellStyle name="_пр 5 тариф RAB_TEST.TEMPLATE" xfId="382"/>
    <cellStyle name="_пр 5 тариф RAB_UPDATE.46EE.2011.TO.1.1" xfId="383"/>
    <cellStyle name="_пр 5 тариф RAB_UPDATE.46TE.2011.TO.1.1" xfId="384"/>
    <cellStyle name="_пр 5 тариф RAB_UPDATE.46TE.2011.TO.1.2" xfId="385"/>
    <cellStyle name="_пр 5 тариф RAB_UPDATE.BALANCE.WARM.2011YEAR.TO.1.1" xfId="386"/>
    <cellStyle name="_пр 5 тариф RAB_UPDATE.BALANCE.WARM.2011YEAR.TO.1.1_46TE.2011(v1.0)" xfId="387"/>
    <cellStyle name="_пр 5 тариф RAB_UPDATE.BALANCE.WARM.2011YEAR.TO.1.1_INDEX.STATION.2012(v1.0)_" xfId="388"/>
    <cellStyle name="_пр 5 тариф RAB_UPDATE.BALANCE.WARM.2011YEAR.TO.1.1_INDEX.STATION.2012(v2.0)" xfId="389"/>
    <cellStyle name="_пр 5 тариф RAB_UPDATE.BALANCE.WARM.2011YEAR.TO.1.1_INDEX.STATION.2012(v2.1)" xfId="390"/>
    <cellStyle name="_пр 5 тариф RAB_UPDATE.BALANCE.WARM.2011YEAR.TO.1.1_OREP.KU.2011.MONTHLY.02(v1.1)" xfId="391"/>
    <cellStyle name="_пр 5 тариф RAB_UPDATE.BALANCE.WARM.2011YEAR.TO.1.1_TEPLO.PREDEL.2012.M(v1.1)_test" xfId="392"/>
    <cellStyle name="_пр 5 тариф RAB_UPDATE.BALANCE.WARM.2011YEAR.TO.1.2" xfId="393"/>
    <cellStyle name="_пр 5 тариф RAB_UPDATE.BALANCE.WARM.2011YEAR.TO.1.4.64" xfId="394"/>
    <cellStyle name="_пр 5 тариф RAB_UPDATE.BALANCE.WARM.2011YEAR.TO.1.5.64" xfId="395"/>
    <cellStyle name="_пр 5 тариф RAB_UPDATE.MONITORING.OS.EE.2.02.TO.1.3.64" xfId="396"/>
    <cellStyle name="_пр 5 тариф RAB_UPDATE.NADB.JNVLS.APTEKA.2011.TO.1.3.4" xfId="397"/>
    <cellStyle name="_пр 5 тариф RAB_Книга2_PR.PROG.WARM.NOTCOMBI.2012.2.16_v1.4(04.04.11) " xfId="398"/>
    <cellStyle name="_Предожение _ДБП_2009 г ( согласованные БП)  (2)" xfId="399"/>
    <cellStyle name="_Предожение _ДБП_2009 г ( согласованные БП)  (2)_Новая инструкция1_фст" xfId="400"/>
    <cellStyle name="_Приложение 2 0806 факт" xfId="401"/>
    <cellStyle name="_Приложение МТС-3-КС" xfId="402"/>
    <cellStyle name="_Приложение МТС-3-КС_Новая инструкция1_фст" xfId="403"/>
    <cellStyle name="_Приложение-МТС--2-1" xfId="404"/>
    <cellStyle name="_Приложение-МТС--2-1_Новая инструкция1_фст" xfId="405"/>
    <cellStyle name="_Расчет RAB_22072008" xfId="406"/>
    <cellStyle name="_Расчет RAB_22072008 2" xfId="407"/>
    <cellStyle name="_Расчет RAB_22072008 2_OREP.KU.2011.MONTHLY.02(v0.1)" xfId="408"/>
    <cellStyle name="_Расчет RAB_22072008 2_OREP.KU.2011.MONTHLY.02(v0.4)" xfId="409"/>
    <cellStyle name="_Расчет RAB_22072008 2_OREP.KU.2011.MONTHLY.11(v1.4)" xfId="410"/>
    <cellStyle name="_Расчет RAB_22072008 2_OREP.KU.2011.MONTHLY.11(v1.4)_UPDATE.BALANCE.WARM.2012YEAR.TO.1.1" xfId="411"/>
    <cellStyle name="_Расчет RAB_22072008 2_OREP.KU.2011.MONTHLY.11(v1.4)_UPDATE.CALC.WARM.2012YEAR.TO.1.1" xfId="412"/>
    <cellStyle name="_Расчет RAB_22072008 2_UPDATE.BALANCE.WARM.2012YEAR.TO.1.1" xfId="413"/>
    <cellStyle name="_Расчет RAB_22072008 2_UPDATE.CALC.WARM.2012YEAR.TO.1.1" xfId="414"/>
    <cellStyle name="_Расчет RAB_22072008 2_UPDATE.MONITORING.OS.EE.2.02.TO.1.3.64" xfId="415"/>
    <cellStyle name="_Расчет RAB_22072008 2_UPDATE.OREP.KU.2011.MONTHLY.02.TO.1.2" xfId="416"/>
    <cellStyle name="_Расчет RAB_22072008_46EE.2011(v1.0)" xfId="417"/>
    <cellStyle name="_Расчет RAB_22072008_46EE.2011(v1.0)_46TE.2011(v1.0)" xfId="418"/>
    <cellStyle name="_Расчет RAB_22072008_46EE.2011(v1.0)_INDEX.STATION.2012(v1.0)_" xfId="419"/>
    <cellStyle name="_Расчет RAB_22072008_46EE.2011(v1.0)_INDEX.STATION.2012(v2.0)" xfId="420"/>
    <cellStyle name="_Расчет RAB_22072008_46EE.2011(v1.0)_INDEX.STATION.2012(v2.1)" xfId="421"/>
    <cellStyle name="_Расчет RAB_22072008_46EE.2011(v1.0)_TEPLO.PREDEL.2012.M(v1.1)_test" xfId="422"/>
    <cellStyle name="_Расчет RAB_22072008_46EE.2011(v1.2)" xfId="423"/>
    <cellStyle name="_Расчет RAB_22072008_46EP.2011(v2.0)" xfId="424"/>
    <cellStyle name="_Расчет RAB_22072008_46EP.2012(v0.1)" xfId="425"/>
    <cellStyle name="_Расчет RAB_22072008_46TE.2011(v1.0)" xfId="426"/>
    <cellStyle name="_Расчет RAB_22072008_4DNS.UPDATE.EXAMPLE" xfId="427"/>
    <cellStyle name="_Расчет RAB_22072008_ARMRAZR" xfId="428"/>
    <cellStyle name="_Расчет RAB_22072008_BALANCE.WARM.2010.FACT(v1.0)" xfId="429"/>
    <cellStyle name="_Расчет RAB_22072008_BALANCE.WARM.2010.PLAN" xfId="430"/>
    <cellStyle name="_Расчет RAB_22072008_BALANCE.WARM.2011YEAR(v0.7)" xfId="431"/>
    <cellStyle name="_Расчет RAB_22072008_BALANCE.WARM.2011YEAR.NEW.UPDATE.SCHEME" xfId="432"/>
    <cellStyle name="_Расчет RAB_22072008_CALC.NORMATIV.KU(v0.2)" xfId="433"/>
    <cellStyle name="_Расчет RAB_22072008_EE.2REK.P2011.4.78(v0.3)" xfId="434"/>
    <cellStyle name="_Расчет RAB_22072008_FORM3.1.2013(v0.2)" xfId="435"/>
    <cellStyle name="_Расчет RAB_22072008_FORM3.2013(v1.0)" xfId="436"/>
    <cellStyle name="_Расчет RAB_22072008_FORM3.REG(v1.0)" xfId="437"/>
    <cellStyle name="_Расчет RAB_22072008_FORM910.2012(v1.1)" xfId="438"/>
    <cellStyle name="_Расчет RAB_22072008_INDEX.STATION.2012(v2.1)" xfId="439"/>
    <cellStyle name="_Расчет RAB_22072008_INDEX.STATION.2013(v1.0)_патч до 1.1" xfId="440"/>
    <cellStyle name="_Расчет RAB_22072008_INVEST.EE.PLAN.4.78(v0.1)" xfId="441"/>
    <cellStyle name="_Расчет RAB_22072008_INVEST.EE.PLAN.4.78(v0.3)" xfId="442"/>
    <cellStyle name="_Расчет RAB_22072008_INVEST.EE.PLAN.4.78(v1.0)" xfId="443"/>
    <cellStyle name="_Расчет RAB_22072008_INVEST.EE.PLAN.4.78(v1.0)_PASSPORT.TEPLO.PROIZV(v2.0)" xfId="444"/>
    <cellStyle name="_Расчет RAB_22072008_INVEST.EE.PLAN.4.78(v1.0)_PASSPORT.TEPLO.PROIZV(v2.0)_INDEX.STATION.2013(v1.0)_патч до 1.1" xfId="445"/>
    <cellStyle name="_Расчет RAB_22072008_INVEST.EE.PLAN.4.78(v1.0)_PASSPORT.TEPLO.PROIZV(v2.0)_TEPLO.PREDEL.2013(v2.0)" xfId="446"/>
    <cellStyle name="_Расчет RAB_22072008_INVEST.PLAN.4.78(v0.1)" xfId="447"/>
    <cellStyle name="_Расчет RAB_22072008_INVEST.WARM.PLAN.4.78(v0.1)" xfId="448"/>
    <cellStyle name="_Расчет RAB_22072008_INVEST_WARM_PLAN" xfId="449"/>
    <cellStyle name="_Расчет RAB_22072008_NADB.JNVLP.APTEKA.2012(v1.0)_21_02_12" xfId="450"/>
    <cellStyle name="_Расчет RAB_22072008_NADB.JNVLS.APTEKA.2011(v1.3.3)" xfId="451"/>
    <cellStyle name="_Расчет RAB_22072008_NADB.JNVLS.APTEKA.2011(v1.3.3)_46TE.2011(v1.0)" xfId="452"/>
    <cellStyle name="_Расчет RAB_22072008_NADB.JNVLS.APTEKA.2011(v1.3.3)_INDEX.STATION.2012(v1.0)_" xfId="453"/>
    <cellStyle name="_Расчет RAB_22072008_NADB.JNVLS.APTEKA.2011(v1.3.3)_INDEX.STATION.2012(v2.0)" xfId="454"/>
    <cellStyle name="_Расчет RAB_22072008_NADB.JNVLS.APTEKA.2011(v1.3.3)_INDEX.STATION.2012(v2.1)" xfId="455"/>
    <cellStyle name="_Расчет RAB_22072008_NADB.JNVLS.APTEKA.2011(v1.3.3)_TEPLO.PREDEL.2012.M(v1.1)_test" xfId="456"/>
    <cellStyle name="_Расчет RAB_22072008_NADB.JNVLS.APTEKA.2011(v1.3.4)" xfId="457"/>
    <cellStyle name="_Расчет RAB_22072008_NADB.JNVLS.APTEKA.2011(v1.3.4)_46TE.2011(v1.0)" xfId="458"/>
    <cellStyle name="_Расчет RAB_22072008_NADB.JNVLS.APTEKA.2011(v1.3.4)_INDEX.STATION.2012(v1.0)_" xfId="459"/>
    <cellStyle name="_Расчет RAB_22072008_NADB.JNVLS.APTEKA.2011(v1.3.4)_INDEX.STATION.2012(v2.0)" xfId="460"/>
    <cellStyle name="_Расчет RAB_22072008_NADB.JNVLS.APTEKA.2011(v1.3.4)_INDEX.STATION.2012(v2.1)" xfId="461"/>
    <cellStyle name="_Расчет RAB_22072008_NADB.JNVLS.APTEKA.2011(v1.3.4)_TEPLO.PREDEL.2012.M(v1.1)_test" xfId="462"/>
    <cellStyle name="_Расчет RAB_22072008_PASSPORT.TEPLO.PROIZV(v2.0)" xfId="463"/>
    <cellStyle name="_Расчет RAB_22072008_PASSPORT.TEPLO.PROIZV(v2.1)" xfId="464"/>
    <cellStyle name="_Расчет RAB_22072008_PASSPORT.TEPLO.SETI(v0.7)" xfId="465"/>
    <cellStyle name="_Расчет RAB_22072008_PASSPORT.TEPLO.SETI(v1.0)" xfId="466"/>
    <cellStyle name="_Расчет RAB_22072008_PR.PROG.WARM.NOTCOMBI.2012.2.16_v1.4(04.04.11) " xfId="467"/>
    <cellStyle name="_Расчет RAB_22072008_PREDEL.JKH.UTV.2011(v1.0.1)" xfId="468"/>
    <cellStyle name="_Расчет RAB_22072008_PREDEL.JKH.UTV.2011(v1.0.1)_46TE.2011(v1.0)" xfId="469"/>
    <cellStyle name="_Расчет RAB_22072008_PREDEL.JKH.UTV.2011(v1.0.1)_INDEX.STATION.2012(v1.0)_" xfId="470"/>
    <cellStyle name="_Расчет RAB_22072008_PREDEL.JKH.UTV.2011(v1.0.1)_INDEX.STATION.2012(v2.0)" xfId="471"/>
    <cellStyle name="_Расчет RAB_22072008_PREDEL.JKH.UTV.2011(v1.0.1)_INDEX.STATION.2012(v2.1)" xfId="472"/>
    <cellStyle name="_Расчет RAB_22072008_PREDEL.JKH.UTV.2011(v1.0.1)_TEPLO.PREDEL.2012.M(v1.1)_test" xfId="473"/>
    <cellStyle name="_Расчет RAB_22072008_PREDEL.JKH.UTV.2011(v1.1)" xfId="474"/>
    <cellStyle name="_Расчет RAB_22072008_REP.BLR.2012(v1.0)" xfId="475"/>
    <cellStyle name="_Расчет RAB_22072008_TEHSHEET" xfId="476"/>
    <cellStyle name="_Расчет RAB_22072008_TEPLO.PREDEL.2012.M(v1.1)" xfId="477"/>
    <cellStyle name="_Расчет RAB_22072008_TEPLO.PREDEL.2013(v2.0)" xfId="478"/>
    <cellStyle name="_Расчет RAB_22072008_TEST.TEMPLATE" xfId="479"/>
    <cellStyle name="_Расчет RAB_22072008_UPDATE.46EE.2011.TO.1.1" xfId="480"/>
    <cellStyle name="_Расчет RAB_22072008_UPDATE.46TE.2011.TO.1.1" xfId="481"/>
    <cellStyle name="_Расчет RAB_22072008_UPDATE.46TE.2011.TO.1.2" xfId="482"/>
    <cellStyle name="_Расчет RAB_22072008_UPDATE.BALANCE.WARM.2011YEAR.TO.1.1" xfId="483"/>
    <cellStyle name="_Расчет RAB_22072008_UPDATE.BALANCE.WARM.2011YEAR.TO.1.1_46TE.2011(v1.0)" xfId="484"/>
    <cellStyle name="_Расчет RAB_22072008_UPDATE.BALANCE.WARM.2011YEAR.TO.1.1_INDEX.STATION.2012(v1.0)_" xfId="485"/>
    <cellStyle name="_Расчет RAB_22072008_UPDATE.BALANCE.WARM.2011YEAR.TO.1.1_INDEX.STATION.2012(v2.0)" xfId="486"/>
    <cellStyle name="_Расчет RAB_22072008_UPDATE.BALANCE.WARM.2011YEAR.TO.1.1_INDEX.STATION.2012(v2.1)" xfId="487"/>
    <cellStyle name="_Расчет RAB_22072008_UPDATE.BALANCE.WARM.2011YEAR.TO.1.1_OREP.KU.2011.MONTHLY.02(v1.1)" xfId="488"/>
    <cellStyle name="_Расчет RAB_22072008_UPDATE.BALANCE.WARM.2011YEAR.TO.1.1_TEPLO.PREDEL.2012.M(v1.1)_test" xfId="489"/>
    <cellStyle name="_Расчет RAB_22072008_UPDATE.BALANCE.WARM.2011YEAR.TO.1.2" xfId="490"/>
    <cellStyle name="_Расчет RAB_22072008_UPDATE.BALANCE.WARM.2011YEAR.TO.1.4.64" xfId="491"/>
    <cellStyle name="_Расчет RAB_22072008_UPDATE.BALANCE.WARM.2011YEAR.TO.1.5.64" xfId="492"/>
    <cellStyle name="_Расчет RAB_22072008_UPDATE.MONITORING.OS.EE.2.02.TO.1.3.64" xfId="493"/>
    <cellStyle name="_Расчет RAB_22072008_UPDATE.NADB.JNVLS.APTEKA.2011.TO.1.3.4" xfId="494"/>
    <cellStyle name="_Расчет RAB_22072008_Книга2_PR.PROG.WARM.NOTCOMBI.2012.2.16_v1.4(04.04.11) " xfId="495"/>
    <cellStyle name="_Расчет RAB_Лен и МОЭСК_с 2010 года_14.04.2009_со сглаж_version 3.0_без ФСК" xfId="496"/>
    <cellStyle name="_Расчет RAB_Лен и МОЭСК_с 2010 года_14.04.2009_со сглаж_version 3.0_без ФСК 2" xfId="497"/>
    <cellStyle name="_Расчет RAB_Лен и МОЭСК_с 2010 года_14.04.2009_со сглаж_version 3.0_без ФСК 2_OREP.KU.2011.MONTHLY.02(v0.1)" xfId="498"/>
    <cellStyle name="_Расчет RAB_Лен и МОЭСК_с 2010 года_14.04.2009_со сглаж_version 3.0_без ФСК 2_OREP.KU.2011.MONTHLY.02(v0.4)" xfId="499"/>
    <cellStyle name="_Расчет RAB_Лен и МОЭСК_с 2010 года_14.04.2009_со сглаж_version 3.0_без ФСК 2_OREP.KU.2011.MONTHLY.11(v1.4)" xfId="500"/>
    <cellStyle name="_Расчет RAB_Лен и МОЭСК_с 2010 года_14.04.2009_со сглаж_version 3.0_без ФСК 2_OREP.KU.2011.MONTHLY.11(v1.4)_UPDATE.BALANCE.WARM.2012YEAR.TO.1.1" xfId="501"/>
    <cellStyle name="_Расчет RAB_Лен и МОЭСК_с 2010 года_14.04.2009_со сглаж_version 3.0_без ФСК 2_OREP.KU.2011.MONTHLY.11(v1.4)_UPDATE.CALC.WARM.2012YEAR.TO.1.1" xfId="502"/>
    <cellStyle name="_Расчет RAB_Лен и МОЭСК_с 2010 года_14.04.2009_со сглаж_version 3.0_без ФСК 2_UPDATE.BALANCE.WARM.2012YEAR.TO.1.1" xfId="503"/>
    <cellStyle name="_Расчет RAB_Лен и МОЭСК_с 2010 года_14.04.2009_со сглаж_version 3.0_без ФСК 2_UPDATE.CALC.WARM.2012YEAR.TO.1.1" xfId="504"/>
    <cellStyle name="_Расчет RAB_Лен и МОЭСК_с 2010 года_14.04.2009_со сглаж_version 3.0_без ФСК 2_UPDATE.MONITORING.OS.EE.2.02.TO.1.3.64" xfId="505"/>
    <cellStyle name="_Расчет RAB_Лен и МОЭСК_с 2010 года_14.04.2009_со сглаж_version 3.0_без ФСК 2_UPDATE.OREP.KU.2011.MONTHLY.02.TO.1.2" xfId="506"/>
    <cellStyle name="_Расчет RAB_Лен и МОЭСК_с 2010 года_14.04.2009_со сглаж_version 3.0_без ФСК_46EE.2011(v1.0)" xfId="507"/>
    <cellStyle name="_Расчет RAB_Лен и МОЭСК_с 2010 года_14.04.2009_со сглаж_version 3.0_без ФСК_46EE.2011(v1.0)_46TE.2011(v1.0)" xfId="508"/>
    <cellStyle name="_Расчет RAB_Лен и МОЭСК_с 2010 года_14.04.2009_со сглаж_version 3.0_без ФСК_46EE.2011(v1.0)_INDEX.STATION.2012(v1.0)_" xfId="509"/>
    <cellStyle name="_Расчет RAB_Лен и МОЭСК_с 2010 года_14.04.2009_со сглаж_version 3.0_без ФСК_46EE.2011(v1.0)_INDEX.STATION.2012(v2.0)" xfId="510"/>
    <cellStyle name="_Расчет RAB_Лен и МОЭСК_с 2010 года_14.04.2009_со сглаж_version 3.0_без ФСК_46EE.2011(v1.0)_INDEX.STATION.2012(v2.1)" xfId="511"/>
    <cellStyle name="_Расчет RAB_Лен и МОЭСК_с 2010 года_14.04.2009_со сглаж_version 3.0_без ФСК_46EE.2011(v1.0)_TEPLO.PREDEL.2012.M(v1.1)_test" xfId="512"/>
    <cellStyle name="_Расчет RAB_Лен и МОЭСК_с 2010 года_14.04.2009_со сглаж_version 3.0_без ФСК_46EE.2011(v1.2)" xfId="513"/>
    <cellStyle name="_Расчет RAB_Лен и МОЭСК_с 2010 года_14.04.2009_со сглаж_version 3.0_без ФСК_46EP.2011(v2.0)" xfId="514"/>
    <cellStyle name="_Расчет RAB_Лен и МОЭСК_с 2010 года_14.04.2009_со сглаж_version 3.0_без ФСК_46EP.2012(v0.1)" xfId="515"/>
    <cellStyle name="_Расчет RAB_Лен и МОЭСК_с 2010 года_14.04.2009_со сглаж_version 3.0_без ФСК_46TE.2011(v1.0)" xfId="516"/>
    <cellStyle name="_Расчет RAB_Лен и МОЭСК_с 2010 года_14.04.2009_со сглаж_version 3.0_без ФСК_4DNS.UPDATE.EXAMPLE" xfId="517"/>
    <cellStyle name="_Расчет RAB_Лен и МОЭСК_с 2010 года_14.04.2009_со сглаж_version 3.0_без ФСК_ARMRAZR" xfId="518"/>
    <cellStyle name="_Расчет RAB_Лен и МОЭСК_с 2010 года_14.04.2009_со сглаж_version 3.0_без ФСК_BALANCE.WARM.2010.FACT(v1.0)" xfId="519"/>
    <cellStyle name="_Расчет RAB_Лен и МОЭСК_с 2010 года_14.04.2009_со сглаж_version 3.0_без ФСК_BALANCE.WARM.2010.PLAN" xfId="520"/>
    <cellStyle name="_Расчет RAB_Лен и МОЭСК_с 2010 года_14.04.2009_со сглаж_version 3.0_без ФСК_BALANCE.WARM.2011YEAR(v0.7)" xfId="521"/>
    <cellStyle name="_Расчет RAB_Лен и МОЭСК_с 2010 года_14.04.2009_со сглаж_version 3.0_без ФСК_BALANCE.WARM.2011YEAR.NEW.UPDATE.SCHEME" xfId="522"/>
    <cellStyle name="_Расчет RAB_Лен и МОЭСК_с 2010 года_14.04.2009_со сглаж_version 3.0_без ФСК_CALC.NORMATIV.KU(v0.2)" xfId="523"/>
    <cellStyle name="_Расчет RAB_Лен и МОЭСК_с 2010 года_14.04.2009_со сглаж_version 3.0_без ФСК_EE.2REK.P2011.4.78(v0.3)" xfId="524"/>
    <cellStyle name="_Расчет RAB_Лен и МОЭСК_с 2010 года_14.04.2009_со сглаж_version 3.0_без ФСК_FORM3.1.2013(v0.2)" xfId="525"/>
    <cellStyle name="_Расчет RAB_Лен и МОЭСК_с 2010 года_14.04.2009_со сглаж_version 3.0_без ФСК_FORM3.2013(v1.0)" xfId="526"/>
    <cellStyle name="_Расчет RAB_Лен и МОЭСК_с 2010 года_14.04.2009_со сглаж_version 3.0_без ФСК_FORM3.REG(v1.0)" xfId="527"/>
    <cellStyle name="_Расчет RAB_Лен и МОЭСК_с 2010 года_14.04.2009_со сглаж_version 3.0_без ФСК_FORM910.2012(v1.1)" xfId="528"/>
    <cellStyle name="_Расчет RAB_Лен и МОЭСК_с 2010 года_14.04.2009_со сглаж_version 3.0_без ФСК_INDEX.STATION.2012(v2.1)" xfId="529"/>
    <cellStyle name="_Расчет RAB_Лен и МОЭСК_с 2010 года_14.04.2009_со сглаж_version 3.0_без ФСК_INDEX.STATION.2013(v1.0)_патч до 1.1" xfId="530"/>
    <cellStyle name="_Расчет RAB_Лен и МОЭСК_с 2010 года_14.04.2009_со сглаж_version 3.0_без ФСК_INVEST.EE.PLAN.4.78(v0.1)" xfId="531"/>
    <cellStyle name="_Расчет RAB_Лен и МОЭСК_с 2010 года_14.04.2009_со сглаж_version 3.0_без ФСК_INVEST.EE.PLAN.4.78(v0.3)" xfId="532"/>
    <cellStyle name="_Расчет RAB_Лен и МОЭСК_с 2010 года_14.04.2009_со сглаж_version 3.0_без ФСК_INVEST.EE.PLAN.4.78(v1.0)" xfId="533"/>
    <cellStyle name="_Расчет RAB_Лен и МОЭСК_с 2010 года_14.04.2009_со сглаж_version 3.0_без ФСК_INVEST.EE.PLAN.4.78(v1.0)_PASSPORT.TEPLO.PROIZV(v2.0)" xfId="534"/>
    <cellStyle name="_Расчет RAB_Лен и МОЭСК_с 2010 года_14.04.2009_со сглаж_version 3.0_без ФСК_INVEST.EE.PLAN.4.78(v1.0)_PASSPORT.TEPLO.PROIZV(v2.0)_INDEX.STATION.2013(v1.0)_патч до 1.1" xfId="535"/>
    <cellStyle name="_Расчет RAB_Лен и МОЭСК_с 2010 года_14.04.2009_со сглаж_version 3.0_без ФСК_INVEST.EE.PLAN.4.78(v1.0)_PASSPORT.TEPLO.PROIZV(v2.0)_TEPLO.PREDEL.2013(v2.0)" xfId="536"/>
    <cellStyle name="_Расчет RAB_Лен и МОЭСК_с 2010 года_14.04.2009_со сглаж_version 3.0_без ФСК_INVEST.PLAN.4.78(v0.1)" xfId="537"/>
    <cellStyle name="_Расчет RAB_Лен и МОЭСК_с 2010 года_14.04.2009_со сглаж_version 3.0_без ФСК_INVEST.WARM.PLAN.4.78(v0.1)" xfId="538"/>
    <cellStyle name="_Расчет RAB_Лен и МОЭСК_с 2010 года_14.04.2009_со сглаж_version 3.0_без ФСК_INVEST_WARM_PLAN" xfId="539"/>
    <cellStyle name="_Расчет RAB_Лен и МОЭСК_с 2010 года_14.04.2009_со сглаж_version 3.0_без ФСК_NADB.JNVLP.APTEKA.2012(v1.0)_21_02_12" xfId="540"/>
    <cellStyle name="_Расчет RAB_Лен и МОЭСК_с 2010 года_14.04.2009_со сглаж_version 3.0_без ФСК_NADB.JNVLS.APTEKA.2011(v1.3.3)" xfId="541"/>
    <cellStyle name="_Расчет RAB_Лен и МОЭСК_с 2010 года_14.04.2009_со сглаж_version 3.0_без ФСК_NADB.JNVLS.APTEKA.2011(v1.3.3)_46TE.2011(v1.0)" xfId="542"/>
    <cellStyle name="_Расчет RAB_Лен и МОЭСК_с 2010 года_14.04.2009_со сглаж_version 3.0_без ФСК_NADB.JNVLS.APTEKA.2011(v1.3.3)_INDEX.STATION.2012(v1.0)_" xfId="543"/>
    <cellStyle name="_Расчет RAB_Лен и МОЭСК_с 2010 года_14.04.2009_со сглаж_version 3.0_без ФСК_NADB.JNVLS.APTEKA.2011(v1.3.3)_INDEX.STATION.2012(v2.0)" xfId="544"/>
    <cellStyle name="_Расчет RAB_Лен и МОЭСК_с 2010 года_14.04.2009_со сглаж_version 3.0_без ФСК_NADB.JNVLS.APTEKA.2011(v1.3.3)_INDEX.STATION.2012(v2.1)" xfId="545"/>
    <cellStyle name="_Расчет RAB_Лен и МОЭСК_с 2010 года_14.04.2009_со сглаж_version 3.0_без ФСК_NADB.JNVLS.APTEKA.2011(v1.3.3)_TEPLO.PREDEL.2012.M(v1.1)_test" xfId="546"/>
    <cellStyle name="_Расчет RAB_Лен и МОЭСК_с 2010 года_14.04.2009_со сглаж_version 3.0_без ФСК_NADB.JNVLS.APTEKA.2011(v1.3.4)" xfId="547"/>
    <cellStyle name="_Расчет RAB_Лен и МОЭСК_с 2010 года_14.04.2009_со сглаж_version 3.0_без ФСК_NADB.JNVLS.APTEKA.2011(v1.3.4)_46TE.2011(v1.0)" xfId="548"/>
    <cellStyle name="_Расчет RAB_Лен и МОЭСК_с 2010 года_14.04.2009_со сглаж_version 3.0_без ФСК_NADB.JNVLS.APTEKA.2011(v1.3.4)_INDEX.STATION.2012(v1.0)_" xfId="549"/>
    <cellStyle name="_Расчет RAB_Лен и МОЭСК_с 2010 года_14.04.2009_со сглаж_version 3.0_без ФСК_NADB.JNVLS.APTEKA.2011(v1.3.4)_INDEX.STATION.2012(v2.0)" xfId="550"/>
    <cellStyle name="_Расчет RAB_Лен и МОЭСК_с 2010 года_14.04.2009_со сглаж_version 3.0_без ФСК_NADB.JNVLS.APTEKA.2011(v1.3.4)_INDEX.STATION.2012(v2.1)" xfId="551"/>
    <cellStyle name="_Расчет RAB_Лен и МОЭСК_с 2010 года_14.04.2009_со сглаж_version 3.0_без ФСК_NADB.JNVLS.APTEKA.2011(v1.3.4)_TEPLO.PREDEL.2012.M(v1.1)_test" xfId="552"/>
    <cellStyle name="_Расчет RAB_Лен и МОЭСК_с 2010 года_14.04.2009_со сглаж_version 3.0_без ФСК_PASSPORT.TEPLO.PROIZV(v2.0)" xfId="553"/>
    <cellStyle name="_Расчет RAB_Лен и МОЭСК_с 2010 года_14.04.2009_со сглаж_version 3.0_без ФСК_PASSPORT.TEPLO.PROIZV(v2.1)" xfId="554"/>
    <cellStyle name="_Расчет RAB_Лен и МОЭСК_с 2010 года_14.04.2009_со сглаж_version 3.0_без ФСК_PASSPORT.TEPLO.SETI(v0.7)" xfId="555"/>
    <cellStyle name="_Расчет RAB_Лен и МОЭСК_с 2010 года_14.04.2009_со сглаж_version 3.0_без ФСК_PASSPORT.TEPLO.SETI(v1.0)" xfId="556"/>
    <cellStyle name="_Расчет RAB_Лен и МОЭСК_с 2010 года_14.04.2009_со сглаж_version 3.0_без ФСК_PR.PROG.WARM.NOTCOMBI.2012.2.16_v1.4(04.04.11) " xfId="557"/>
    <cellStyle name="_Расчет RAB_Лен и МОЭСК_с 2010 года_14.04.2009_со сглаж_version 3.0_без ФСК_PREDEL.JKH.UTV.2011(v1.0.1)" xfId="558"/>
    <cellStyle name="_Расчет RAB_Лен и МОЭСК_с 2010 года_14.04.2009_со сглаж_version 3.0_без ФСК_PREDEL.JKH.UTV.2011(v1.0.1)_46TE.2011(v1.0)" xfId="559"/>
    <cellStyle name="_Расчет RAB_Лен и МОЭСК_с 2010 года_14.04.2009_со сглаж_version 3.0_без ФСК_PREDEL.JKH.UTV.2011(v1.0.1)_INDEX.STATION.2012(v1.0)_" xfId="560"/>
    <cellStyle name="_Расчет RAB_Лен и МОЭСК_с 2010 года_14.04.2009_со сглаж_version 3.0_без ФСК_PREDEL.JKH.UTV.2011(v1.0.1)_INDEX.STATION.2012(v2.0)" xfId="561"/>
    <cellStyle name="_Расчет RAB_Лен и МОЭСК_с 2010 года_14.04.2009_со сглаж_version 3.0_без ФСК_PREDEL.JKH.UTV.2011(v1.0.1)_INDEX.STATION.2012(v2.1)" xfId="562"/>
    <cellStyle name="_Расчет RAB_Лен и МОЭСК_с 2010 года_14.04.2009_со сглаж_version 3.0_без ФСК_PREDEL.JKH.UTV.2011(v1.0.1)_TEPLO.PREDEL.2012.M(v1.1)_test" xfId="563"/>
    <cellStyle name="_Расчет RAB_Лен и МОЭСК_с 2010 года_14.04.2009_со сглаж_version 3.0_без ФСК_PREDEL.JKH.UTV.2011(v1.1)" xfId="564"/>
    <cellStyle name="_Расчет RAB_Лен и МОЭСК_с 2010 года_14.04.2009_со сглаж_version 3.0_без ФСК_REP.BLR.2012(v1.0)" xfId="565"/>
    <cellStyle name="_Расчет RAB_Лен и МОЭСК_с 2010 года_14.04.2009_со сглаж_version 3.0_без ФСК_TEHSHEET" xfId="566"/>
    <cellStyle name="_Расчет RAB_Лен и МОЭСК_с 2010 года_14.04.2009_со сглаж_version 3.0_без ФСК_TEPLO.PREDEL.2012.M(v1.1)" xfId="567"/>
    <cellStyle name="_Расчет RAB_Лен и МОЭСК_с 2010 года_14.04.2009_со сглаж_version 3.0_без ФСК_TEPLO.PREDEL.2013(v2.0)" xfId="568"/>
    <cellStyle name="_Расчет RAB_Лен и МОЭСК_с 2010 года_14.04.2009_со сглаж_version 3.0_без ФСК_TEST.TEMPLATE" xfId="569"/>
    <cellStyle name="_Расчет RAB_Лен и МОЭСК_с 2010 года_14.04.2009_со сглаж_version 3.0_без ФСК_UPDATE.46EE.2011.TO.1.1" xfId="570"/>
    <cellStyle name="_Расчет RAB_Лен и МОЭСК_с 2010 года_14.04.2009_со сглаж_version 3.0_без ФСК_UPDATE.46TE.2011.TO.1.1" xfId="571"/>
    <cellStyle name="_Расчет RAB_Лен и МОЭСК_с 2010 года_14.04.2009_со сглаж_version 3.0_без ФСК_UPDATE.46TE.2011.TO.1.2" xfId="572"/>
    <cellStyle name="_Расчет RAB_Лен и МОЭСК_с 2010 года_14.04.2009_со сглаж_version 3.0_без ФСК_UPDATE.BALANCE.WARM.2011YEAR.TO.1.1" xfId="573"/>
    <cellStyle name="_Расчет RAB_Лен и МОЭСК_с 2010 года_14.04.2009_со сглаж_version 3.0_без ФСК_UPDATE.BALANCE.WARM.2011YEAR.TO.1.1_46TE.2011(v1.0)" xfId="574"/>
    <cellStyle name="_Расчет RAB_Лен и МОЭСК_с 2010 года_14.04.2009_со сглаж_version 3.0_без ФСК_UPDATE.BALANCE.WARM.2011YEAR.TO.1.1_INDEX.STATION.2012(v1.0)_" xfId="575"/>
    <cellStyle name="_Расчет RAB_Лен и МОЭСК_с 2010 года_14.04.2009_со сглаж_version 3.0_без ФСК_UPDATE.BALANCE.WARM.2011YEAR.TO.1.1_INDEX.STATION.2012(v2.0)" xfId="576"/>
    <cellStyle name="_Расчет RAB_Лен и МОЭСК_с 2010 года_14.04.2009_со сглаж_version 3.0_без ФСК_UPDATE.BALANCE.WARM.2011YEAR.TO.1.1_INDEX.STATION.2012(v2.1)" xfId="577"/>
    <cellStyle name="_Расчет RAB_Лен и МОЭСК_с 2010 года_14.04.2009_со сглаж_version 3.0_без ФСК_UPDATE.BALANCE.WARM.2011YEAR.TO.1.1_OREP.KU.2011.MONTHLY.02(v1.1)" xfId="578"/>
    <cellStyle name="_Расчет RAB_Лен и МОЭСК_с 2010 года_14.04.2009_со сглаж_version 3.0_без ФСК_UPDATE.BALANCE.WARM.2011YEAR.TO.1.1_TEPLO.PREDEL.2012.M(v1.1)_test" xfId="579"/>
    <cellStyle name="_Расчет RAB_Лен и МОЭСК_с 2010 года_14.04.2009_со сглаж_version 3.0_без ФСК_UPDATE.BALANCE.WARM.2011YEAR.TO.1.2" xfId="580"/>
    <cellStyle name="_Расчет RAB_Лен и МОЭСК_с 2010 года_14.04.2009_со сглаж_version 3.0_без ФСК_UPDATE.BALANCE.WARM.2011YEAR.TO.1.4.64" xfId="581"/>
    <cellStyle name="_Расчет RAB_Лен и МОЭСК_с 2010 года_14.04.2009_со сглаж_version 3.0_без ФСК_UPDATE.BALANCE.WARM.2011YEAR.TO.1.5.64" xfId="582"/>
    <cellStyle name="_Расчет RAB_Лен и МОЭСК_с 2010 года_14.04.2009_со сглаж_version 3.0_без ФСК_UPDATE.MONITORING.OS.EE.2.02.TO.1.3.64" xfId="583"/>
    <cellStyle name="_Расчет RAB_Лен и МОЭСК_с 2010 года_14.04.2009_со сглаж_version 3.0_без ФСК_UPDATE.NADB.JNVLS.APTEKA.2011.TO.1.3.4" xfId="584"/>
    <cellStyle name="_Расчет RAB_Лен и МОЭСК_с 2010 года_14.04.2009_со сглаж_version 3.0_без ФСК_Книга2_PR.PROG.WARM.NOTCOMBI.2012.2.16_v1.4(04.04.11) " xfId="585"/>
    <cellStyle name="_Сб-macro 2020" xfId="586"/>
    <cellStyle name="_Свод по ИПР (2)" xfId="587"/>
    <cellStyle name="_Свод по ИПР (2)_Новая инструкция1_фст" xfId="588"/>
    <cellStyle name="_Справочник затрат_ЛХ_20.10.05" xfId="589"/>
    <cellStyle name="_таблицы для расчетов28-04-08_2006-2009_прибыль корр_по ИА" xfId="590"/>
    <cellStyle name="_таблицы для расчетов28-04-08_2006-2009_прибыль корр_по ИА_Новая инструкция1_фст" xfId="591"/>
    <cellStyle name="_таблицы для расчетов28-04-08_2006-2009с ИА" xfId="592"/>
    <cellStyle name="_таблицы для расчетов28-04-08_2006-2009с ИА_Новая инструкция1_фст" xfId="593"/>
    <cellStyle name="_Форма 6  РТК.xls(отчет по Адр пр. ЛО)" xfId="594"/>
    <cellStyle name="_Форма 6  РТК.xls(отчет по Адр пр. ЛО)_Новая инструкция1_фст" xfId="595"/>
    <cellStyle name="_Формат разбивки по МРСК_РСК" xfId="596"/>
    <cellStyle name="_Формат разбивки по МРСК_РСК_Новая инструкция1_фст" xfId="597"/>
    <cellStyle name="_Формат_для Согласования" xfId="598"/>
    <cellStyle name="_Формат_для Согласования_Новая инструкция1_фст" xfId="599"/>
    <cellStyle name="_ХХХ Прил 2 Формы бюджетных документов 2007" xfId="600"/>
    <cellStyle name="_экон.форм-т ВО 1 с разбивкой" xfId="601"/>
    <cellStyle name="_экон.форм-т ВО 1 с разбивкой_Новая инструкция1_фст" xfId="602"/>
    <cellStyle name="’К‰Э [0.00]" xfId="603"/>
    <cellStyle name="”€ќђќ‘ћ‚›‰" xfId="604"/>
    <cellStyle name="”€љ‘€ђћ‚ђќќ›‰" xfId="605"/>
    <cellStyle name="”ќђќ‘ћ‚›‰" xfId="606"/>
    <cellStyle name="”ќђќ‘ћ‚›‰ 2" xfId="607"/>
    <cellStyle name="”љ‘ђћ‚ђќќ›‰" xfId="608"/>
    <cellStyle name="”љ‘ђћ‚ђќќ›‰ 2" xfId="609"/>
    <cellStyle name="„…ќ…†ќ›‰" xfId="610"/>
    <cellStyle name="„…ќ…†ќ›‰ 2" xfId="611"/>
    <cellStyle name="€’ћѓћ‚›‰" xfId="612"/>
    <cellStyle name="‡ђѓћ‹ћ‚ћљ1" xfId="613"/>
    <cellStyle name="‡ђѓћ‹ћ‚ћљ1 2" xfId="614"/>
    <cellStyle name="‡ђѓћ‹ћ‚ћљ2" xfId="615"/>
    <cellStyle name="‡ђѓћ‹ћ‚ћљ2 2" xfId="616"/>
    <cellStyle name="’ћѓћ‚›‰" xfId="617"/>
    <cellStyle name="’ћѓћ‚›‰ 2" xfId="618"/>
    <cellStyle name="1Normal" xfId="619"/>
    <cellStyle name="20% - Accent1" xfId="620"/>
    <cellStyle name="20% - Accent1 2" xfId="621"/>
    <cellStyle name="20% - Accent1 3" xfId="622"/>
    <cellStyle name="20% - Accent1_46EE.2011(v1.0)" xfId="623"/>
    <cellStyle name="20% - Accent2" xfId="624"/>
    <cellStyle name="20% - Accent2 2" xfId="625"/>
    <cellStyle name="20% - Accent2 3" xfId="626"/>
    <cellStyle name="20% - Accent2_46EE.2011(v1.0)" xfId="627"/>
    <cellStyle name="20% - Accent3" xfId="628"/>
    <cellStyle name="20% - Accent3 2" xfId="629"/>
    <cellStyle name="20% - Accent3 3" xfId="630"/>
    <cellStyle name="20% - Accent3_46EE.2011(v1.0)" xfId="631"/>
    <cellStyle name="20% - Accent4" xfId="632"/>
    <cellStyle name="20% - Accent4 2" xfId="633"/>
    <cellStyle name="20% - Accent4 3" xfId="634"/>
    <cellStyle name="20% - Accent4_46EE.2011(v1.0)" xfId="635"/>
    <cellStyle name="20% - Accent5" xfId="636"/>
    <cellStyle name="20% - Accent5 2" xfId="637"/>
    <cellStyle name="20% - Accent5 3" xfId="638"/>
    <cellStyle name="20% - Accent5_46EE.2011(v1.0)" xfId="639"/>
    <cellStyle name="20% - Accent6" xfId="640"/>
    <cellStyle name="20% - Accent6 2" xfId="641"/>
    <cellStyle name="20% - Accent6 3" xfId="642"/>
    <cellStyle name="20% - Accent6_46EE.2011(v1.0)" xfId="643"/>
    <cellStyle name="20% - Акцент1 10" xfId="644"/>
    <cellStyle name="20% - Акцент1 2" xfId="645"/>
    <cellStyle name="20% - Акцент1 2 2" xfId="646"/>
    <cellStyle name="20% - Акцент1 2 3" xfId="647"/>
    <cellStyle name="20% - Акцент1 2_46EE.2011(v1.0)" xfId="648"/>
    <cellStyle name="20% - Акцент1 3" xfId="649"/>
    <cellStyle name="20% - Акцент1 3 2" xfId="650"/>
    <cellStyle name="20% - Акцент1 3 3" xfId="651"/>
    <cellStyle name="20% - Акцент1 3_46EE.2011(v1.0)" xfId="652"/>
    <cellStyle name="20% - Акцент1 4" xfId="653"/>
    <cellStyle name="20% - Акцент1 4 2" xfId="654"/>
    <cellStyle name="20% - Акцент1 4 3" xfId="655"/>
    <cellStyle name="20% - Акцент1 4_46EE.2011(v1.0)" xfId="656"/>
    <cellStyle name="20% - Акцент1 5" xfId="657"/>
    <cellStyle name="20% - Акцент1 5 2" xfId="658"/>
    <cellStyle name="20% - Акцент1 5 3" xfId="659"/>
    <cellStyle name="20% - Акцент1 5_46EE.2011(v1.0)" xfId="660"/>
    <cellStyle name="20% - Акцент1 6" xfId="661"/>
    <cellStyle name="20% - Акцент1 6 2" xfId="662"/>
    <cellStyle name="20% - Акцент1 6 3" xfId="663"/>
    <cellStyle name="20% - Акцент1 6_46EE.2011(v1.0)" xfId="664"/>
    <cellStyle name="20% - Акцент1 7" xfId="665"/>
    <cellStyle name="20% - Акцент1 7 2" xfId="666"/>
    <cellStyle name="20% - Акцент1 7 3" xfId="667"/>
    <cellStyle name="20% - Акцент1 7_46EE.2011(v1.0)" xfId="668"/>
    <cellStyle name="20% - Акцент1 8" xfId="669"/>
    <cellStyle name="20% - Акцент1 8 2" xfId="670"/>
    <cellStyle name="20% - Акцент1 8 3" xfId="671"/>
    <cellStyle name="20% - Акцент1 8_46EE.2011(v1.0)" xfId="672"/>
    <cellStyle name="20% - Акцент1 9" xfId="673"/>
    <cellStyle name="20% - Акцент1 9 2" xfId="674"/>
    <cellStyle name="20% - Акцент1 9 3" xfId="675"/>
    <cellStyle name="20% - Акцент1 9_46EE.2011(v1.0)" xfId="676"/>
    <cellStyle name="20% - Акцент2 10" xfId="677"/>
    <cellStyle name="20% - Акцент2 2" xfId="678"/>
    <cellStyle name="20% - Акцент2 2 2" xfId="679"/>
    <cellStyle name="20% - Акцент2 2 3" xfId="680"/>
    <cellStyle name="20% - Акцент2 2_46EE.2011(v1.0)" xfId="681"/>
    <cellStyle name="20% - Акцент2 3" xfId="682"/>
    <cellStyle name="20% - Акцент2 3 2" xfId="683"/>
    <cellStyle name="20% - Акцент2 3 3" xfId="684"/>
    <cellStyle name="20% - Акцент2 3_46EE.2011(v1.0)" xfId="685"/>
    <cellStyle name="20% - Акцент2 4" xfId="686"/>
    <cellStyle name="20% - Акцент2 4 2" xfId="687"/>
    <cellStyle name="20% - Акцент2 4 3" xfId="688"/>
    <cellStyle name="20% - Акцент2 4_46EE.2011(v1.0)" xfId="689"/>
    <cellStyle name="20% - Акцент2 5" xfId="690"/>
    <cellStyle name="20% - Акцент2 5 2" xfId="691"/>
    <cellStyle name="20% - Акцент2 5 3" xfId="692"/>
    <cellStyle name="20% - Акцент2 5_46EE.2011(v1.0)" xfId="693"/>
    <cellStyle name="20% - Акцент2 6" xfId="694"/>
    <cellStyle name="20% - Акцент2 6 2" xfId="695"/>
    <cellStyle name="20% - Акцент2 6 3" xfId="696"/>
    <cellStyle name="20% - Акцент2 6_46EE.2011(v1.0)" xfId="697"/>
    <cellStyle name="20% - Акцент2 7" xfId="698"/>
    <cellStyle name="20% - Акцент2 7 2" xfId="699"/>
    <cellStyle name="20% - Акцент2 7 3" xfId="700"/>
    <cellStyle name="20% - Акцент2 7_46EE.2011(v1.0)" xfId="701"/>
    <cellStyle name="20% - Акцент2 8" xfId="702"/>
    <cellStyle name="20% - Акцент2 8 2" xfId="703"/>
    <cellStyle name="20% - Акцент2 8 3" xfId="704"/>
    <cellStyle name="20% - Акцент2 8_46EE.2011(v1.0)" xfId="705"/>
    <cellStyle name="20% - Акцент2 9" xfId="706"/>
    <cellStyle name="20% - Акцент2 9 2" xfId="707"/>
    <cellStyle name="20% - Акцент2 9 3" xfId="708"/>
    <cellStyle name="20% - Акцент2 9_46EE.2011(v1.0)" xfId="709"/>
    <cellStyle name="20% - Акцент3 10" xfId="710"/>
    <cellStyle name="20% - Акцент3 2" xfId="711"/>
    <cellStyle name="20% - Акцент3 2 2" xfId="712"/>
    <cellStyle name="20% - Акцент3 2 3" xfId="713"/>
    <cellStyle name="20% - Акцент3 2_46EE.2011(v1.0)" xfId="714"/>
    <cellStyle name="20% - Акцент3 3" xfId="715"/>
    <cellStyle name="20% - Акцент3 3 2" xfId="716"/>
    <cellStyle name="20% - Акцент3 3 3" xfId="717"/>
    <cellStyle name="20% - Акцент3 3_46EE.2011(v1.0)" xfId="718"/>
    <cellStyle name="20% - Акцент3 4" xfId="719"/>
    <cellStyle name="20% - Акцент3 4 2" xfId="720"/>
    <cellStyle name="20% - Акцент3 4 3" xfId="721"/>
    <cellStyle name="20% - Акцент3 4_46EE.2011(v1.0)" xfId="722"/>
    <cellStyle name="20% - Акцент3 5" xfId="723"/>
    <cellStyle name="20% - Акцент3 5 2" xfId="724"/>
    <cellStyle name="20% - Акцент3 5 3" xfId="725"/>
    <cellStyle name="20% - Акцент3 5_46EE.2011(v1.0)" xfId="726"/>
    <cellStyle name="20% - Акцент3 6" xfId="727"/>
    <cellStyle name="20% - Акцент3 6 2" xfId="728"/>
    <cellStyle name="20% - Акцент3 6 3" xfId="729"/>
    <cellStyle name="20% - Акцент3 6_46EE.2011(v1.0)" xfId="730"/>
    <cellStyle name="20% - Акцент3 7" xfId="731"/>
    <cellStyle name="20% - Акцент3 7 2" xfId="732"/>
    <cellStyle name="20% - Акцент3 7 3" xfId="733"/>
    <cellStyle name="20% - Акцент3 7_46EE.2011(v1.0)" xfId="734"/>
    <cellStyle name="20% - Акцент3 8" xfId="735"/>
    <cellStyle name="20% - Акцент3 8 2" xfId="736"/>
    <cellStyle name="20% - Акцент3 8 3" xfId="737"/>
    <cellStyle name="20% - Акцент3 8_46EE.2011(v1.0)" xfId="738"/>
    <cellStyle name="20% - Акцент3 9" xfId="739"/>
    <cellStyle name="20% - Акцент3 9 2" xfId="740"/>
    <cellStyle name="20% - Акцент3 9 3" xfId="741"/>
    <cellStyle name="20% - Акцент3 9_46EE.2011(v1.0)" xfId="742"/>
    <cellStyle name="20% - Акцент4 10" xfId="743"/>
    <cellStyle name="20% - Акцент4 2" xfId="744"/>
    <cellStyle name="20% - Акцент4 2 2" xfId="745"/>
    <cellStyle name="20% - Акцент4 2 3" xfId="746"/>
    <cellStyle name="20% - Акцент4 2_46EE.2011(v1.0)" xfId="747"/>
    <cellStyle name="20% - Акцент4 3" xfId="748"/>
    <cellStyle name="20% - Акцент4 3 2" xfId="749"/>
    <cellStyle name="20% - Акцент4 3 3" xfId="750"/>
    <cellStyle name="20% - Акцент4 3_46EE.2011(v1.0)" xfId="751"/>
    <cellStyle name="20% - Акцент4 4" xfId="752"/>
    <cellStyle name="20% - Акцент4 4 2" xfId="753"/>
    <cellStyle name="20% - Акцент4 4 3" xfId="754"/>
    <cellStyle name="20% - Акцент4 4_46EE.2011(v1.0)" xfId="755"/>
    <cellStyle name="20% - Акцент4 5" xfId="756"/>
    <cellStyle name="20% - Акцент4 5 2" xfId="757"/>
    <cellStyle name="20% - Акцент4 5 3" xfId="758"/>
    <cellStyle name="20% - Акцент4 5_46EE.2011(v1.0)" xfId="759"/>
    <cellStyle name="20% - Акцент4 6" xfId="760"/>
    <cellStyle name="20% - Акцент4 6 2" xfId="761"/>
    <cellStyle name="20% - Акцент4 6 3" xfId="762"/>
    <cellStyle name="20% - Акцент4 6_46EE.2011(v1.0)" xfId="763"/>
    <cellStyle name="20% - Акцент4 7" xfId="764"/>
    <cellStyle name="20% - Акцент4 7 2" xfId="765"/>
    <cellStyle name="20% - Акцент4 7 3" xfId="766"/>
    <cellStyle name="20% - Акцент4 7_46EE.2011(v1.0)" xfId="767"/>
    <cellStyle name="20% - Акцент4 8" xfId="768"/>
    <cellStyle name="20% - Акцент4 8 2" xfId="769"/>
    <cellStyle name="20% - Акцент4 8 3" xfId="770"/>
    <cellStyle name="20% - Акцент4 8_46EE.2011(v1.0)" xfId="771"/>
    <cellStyle name="20% - Акцент4 9" xfId="772"/>
    <cellStyle name="20% - Акцент4 9 2" xfId="773"/>
    <cellStyle name="20% - Акцент4 9 3" xfId="774"/>
    <cellStyle name="20% - Акцент4 9_46EE.2011(v1.0)" xfId="775"/>
    <cellStyle name="20% - Акцент5 10" xfId="776"/>
    <cellStyle name="20% - Акцент5 2" xfId="777"/>
    <cellStyle name="20% - Акцент5 2 2" xfId="778"/>
    <cellStyle name="20% - Акцент5 2 3" xfId="779"/>
    <cellStyle name="20% - Акцент5 2_46EE.2011(v1.0)" xfId="780"/>
    <cellStyle name="20% - Акцент5 3" xfId="781"/>
    <cellStyle name="20% - Акцент5 3 2" xfId="782"/>
    <cellStyle name="20% - Акцент5 3 3" xfId="783"/>
    <cellStyle name="20% - Акцент5 3_46EE.2011(v1.0)" xfId="784"/>
    <cellStyle name="20% - Акцент5 4" xfId="785"/>
    <cellStyle name="20% - Акцент5 4 2" xfId="786"/>
    <cellStyle name="20% - Акцент5 4 3" xfId="787"/>
    <cellStyle name="20% - Акцент5 4_46EE.2011(v1.0)" xfId="788"/>
    <cellStyle name="20% - Акцент5 5" xfId="789"/>
    <cellStyle name="20% - Акцент5 5 2" xfId="790"/>
    <cellStyle name="20% - Акцент5 5 3" xfId="791"/>
    <cellStyle name="20% - Акцент5 5_46EE.2011(v1.0)" xfId="792"/>
    <cellStyle name="20% - Акцент5 6" xfId="793"/>
    <cellStyle name="20% - Акцент5 6 2" xfId="794"/>
    <cellStyle name="20% - Акцент5 6 3" xfId="795"/>
    <cellStyle name="20% - Акцент5 6_46EE.2011(v1.0)" xfId="796"/>
    <cellStyle name="20% - Акцент5 7" xfId="797"/>
    <cellStyle name="20% - Акцент5 7 2" xfId="798"/>
    <cellStyle name="20% - Акцент5 7 3" xfId="799"/>
    <cellStyle name="20% - Акцент5 7_46EE.2011(v1.0)" xfId="800"/>
    <cellStyle name="20% - Акцент5 8" xfId="801"/>
    <cellStyle name="20% - Акцент5 8 2" xfId="802"/>
    <cellStyle name="20% - Акцент5 8 3" xfId="803"/>
    <cellStyle name="20% - Акцент5 8_46EE.2011(v1.0)" xfId="804"/>
    <cellStyle name="20% - Акцент5 9" xfId="805"/>
    <cellStyle name="20% - Акцент5 9 2" xfId="806"/>
    <cellStyle name="20% - Акцент5 9 3" xfId="807"/>
    <cellStyle name="20% - Акцент5 9_46EE.2011(v1.0)" xfId="808"/>
    <cellStyle name="20% - Акцент6 10" xfId="809"/>
    <cellStyle name="20% - Акцент6 2" xfId="810"/>
    <cellStyle name="20% - Акцент6 2 2" xfId="811"/>
    <cellStyle name="20% - Акцент6 2 3" xfId="812"/>
    <cellStyle name="20% - Акцент6 2_46EE.2011(v1.0)" xfId="813"/>
    <cellStyle name="20% - Акцент6 3" xfId="814"/>
    <cellStyle name="20% - Акцент6 3 2" xfId="815"/>
    <cellStyle name="20% - Акцент6 3 3" xfId="816"/>
    <cellStyle name="20% - Акцент6 3_46EE.2011(v1.0)" xfId="817"/>
    <cellStyle name="20% - Акцент6 4" xfId="818"/>
    <cellStyle name="20% - Акцент6 4 2" xfId="819"/>
    <cellStyle name="20% - Акцент6 4 3" xfId="820"/>
    <cellStyle name="20% - Акцент6 4_46EE.2011(v1.0)" xfId="821"/>
    <cellStyle name="20% - Акцент6 5" xfId="822"/>
    <cellStyle name="20% - Акцент6 5 2" xfId="823"/>
    <cellStyle name="20% - Акцент6 5 3" xfId="824"/>
    <cellStyle name="20% - Акцент6 5_46EE.2011(v1.0)" xfId="825"/>
    <cellStyle name="20% - Акцент6 6" xfId="826"/>
    <cellStyle name="20% - Акцент6 6 2" xfId="827"/>
    <cellStyle name="20% - Акцент6 6 3" xfId="828"/>
    <cellStyle name="20% - Акцент6 6_46EE.2011(v1.0)" xfId="829"/>
    <cellStyle name="20% - Акцент6 7" xfId="830"/>
    <cellStyle name="20% - Акцент6 7 2" xfId="831"/>
    <cellStyle name="20% - Акцент6 7 3" xfId="832"/>
    <cellStyle name="20% - Акцент6 7_46EE.2011(v1.0)" xfId="833"/>
    <cellStyle name="20% - Акцент6 8" xfId="834"/>
    <cellStyle name="20% - Акцент6 8 2" xfId="835"/>
    <cellStyle name="20% - Акцент6 8 3" xfId="836"/>
    <cellStyle name="20% - Акцент6 8_46EE.2011(v1.0)" xfId="837"/>
    <cellStyle name="20% - Акцент6 9" xfId="838"/>
    <cellStyle name="20% - Акцент6 9 2" xfId="839"/>
    <cellStyle name="20% - Акцент6 9 3" xfId="840"/>
    <cellStyle name="20% - Акцент6 9_46EE.2011(v1.0)" xfId="841"/>
    <cellStyle name="40% - Accent1" xfId="842"/>
    <cellStyle name="40% - Accent1 2" xfId="843"/>
    <cellStyle name="40% - Accent1 3" xfId="844"/>
    <cellStyle name="40% - Accent1_46EE.2011(v1.0)" xfId="845"/>
    <cellStyle name="40% - Accent2" xfId="846"/>
    <cellStyle name="40% - Accent2 2" xfId="847"/>
    <cellStyle name="40% - Accent2 3" xfId="848"/>
    <cellStyle name="40% - Accent2_46EE.2011(v1.0)" xfId="849"/>
    <cellStyle name="40% - Accent3" xfId="850"/>
    <cellStyle name="40% - Accent3 2" xfId="851"/>
    <cellStyle name="40% - Accent3 3" xfId="852"/>
    <cellStyle name="40% - Accent3_46EE.2011(v1.0)" xfId="853"/>
    <cellStyle name="40% - Accent4" xfId="854"/>
    <cellStyle name="40% - Accent4 2" xfId="855"/>
    <cellStyle name="40% - Accent4 3" xfId="856"/>
    <cellStyle name="40% - Accent4_46EE.2011(v1.0)" xfId="857"/>
    <cellStyle name="40% - Accent5" xfId="858"/>
    <cellStyle name="40% - Accent5 2" xfId="859"/>
    <cellStyle name="40% - Accent5 3" xfId="860"/>
    <cellStyle name="40% - Accent5_46EE.2011(v1.0)" xfId="861"/>
    <cellStyle name="40% - Accent6" xfId="862"/>
    <cellStyle name="40% - Accent6 2" xfId="863"/>
    <cellStyle name="40% - Accent6 3" xfId="864"/>
    <cellStyle name="40% - Accent6_46EE.2011(v1.0)" xfId="865"/>
    <cellStyle name="40% - Акцент1 10" xfId="866"/>
    <cellStyle name="40% - Акцент1 2" xfId="867"/>
    <cellStyle name="40% - Акцент1 2 2" xfId="868"/>
    <cellStyle name="40% - Акцент1 2 3" xfId="869"/>
    <cellStyle name="40% - Акцент1 2_46EE.2011(v1.0)" xfId="870"/>
    <cellStyle name="40% - Акцент1 3" xfId="871"/>
    <cellStyle name="40% - Акцент1 3 2" xfId="872"/>
    <cellStyle name="40% - Акцент1 3 3" xfId="873"/>
    <cellStyle name="40% - Акцент1 3_46EE.2011(v1.0)" xfId="874"/>
    <cellStyle name="40% - Акцент1 4" xfId="875"/>
    <cellStyle name="40% - Акцент1 4 2" xfId="876"/>
    <cellStyle name="40% - Акцент1 4 3" xfId="877"/>
    <cellStyle name="40% - Акцент1 4_46EE.2011(v1.0)" xfId="878"/>
    <cellStyle name="40% - Акцент1 5" xfId="879"/>
    <cellStyle name="40% - Акцент1 5 2" xfId="880"/>
    <cellStyle name="40% - Акцент1 5 3" xfId="881"/>
    <cellStyle name="40% - Акцент1 5_46EE.2011(v1.0)" xfId="882"/>
    <cellStyle name="40% - Акцент1 6" xfId="883"/>
    <cellStyle name="40% - Акцент1 6 2" xfId="884"/>
    <cellStyle name="40% - Акцент1 6 3" xfId="885"/>
    <cellStyle name="40% - Акцент1 6_46EE.2011(v1.0)" xfId="886"/>
    <cellStyle name="40% - Акцент1 7" xfId="887"/>
    <cellStyle name="40% - Акцент1 7 2" xfId="888"/>
    <cellStyle name="40% - Акцент1 7 3" xfId="889"/>
    <cellStyle name="40% - Акцент1 7_46EE.2011(v1.0)" xfId="890"/>
    <cellStyle name="40% - Акцент1 8" xfId="891"/>
    <cellStyle name="40% - Акцент1 8 2" xfId="892"/>
    <cellStyle name="40% - Акцент1 8 3" xfId="893"/>
    <cellStyle name="40% - Акцент1 8_46EE.2011(v1.0)" xfId="894"/>
    <cellStyle name="40% - Акцент1 9" xfId="895"/>
    <cellStyle name="40% - Акцент1 9 2" xfId="896"/>
    <cellStyle name="40% - Акцент1 9 3" xfId="897"/>
    <cellStyle name="40% - Акцент1 9_46EE.2011(v1.0)" xfId="898"/>
    <cellStyle name="40% - Акцент2 10" xfId="899"/>
    <cellStyle name="40% - Акцент2 2" xfId="900"/>
    <cellStyle name="40% - Акцент2 2 2" xfId="901"/>
    <cellStyle name="40% - Акцент2 2 3" xfId="902"/>
    <cellStyle name="40% - Акцент2 2_46EE.2011(v1.0)" xfId="903"/>
    <cellStyle name="40% - Акцент2 3" xfId="904"/>
    <cellStyle name="40% - Акцент2 3 2" xfId="905"/>
    <cellStyle name="40% - Акцент2 3 3" xfId="906"/>
    <cellStyle name="40% - Акцент2 3_46EE.2011(v1.0)" xfId="907"/>
    <cellStyle name="40% - Акцент2 4" xfId="908"/>
    <cellStyle name="40% - Акцент2 4 2" xfId="909"/>
    <cellStyle name="40% - Акцент2 4 3" xfId="910"/>
    <cellStyle name="40% - Акцент2 4_46EE.2011(v1.0)" xfId="911"/>
    <cellStyle name="40% - Акцент2 5" xfId="912"/>
    <cellStyle name="40% - Акцент2 5 2" xfId="913"/>
    <cellStyle name="40% - Акцент2 5 3" xfId="914"/>
    <cellStyle name="40% - Акцент2 5_46EE.2011(v1.0)" xfId="915"/>
    <cellStyle name="40% - Акцент2 6" xfId="916"/>
    <cellStyle name="40% - Акцент2 6 2" xfId="917"/>
    <cellStyle name="40% - Акцент2 6 3" xfId="918"/>
    <cellStyle name="40% - Акцент2 6_46EE.2011(v1.0)" xfId="919"/>
    <cellStyle name="40% - Акцент2 7" xfId="920"/>
    <cellStyle name="40% - Акцент2 7 2" xfId="921"/>
    <cellStyle name="40% - Акцент2 7 3" xfId="922"/>
    <cellStyle name="40% - Акцент2 7_46EE.2011(v1.0)" xfId="923"/>
    <cellStyle name="40% - Акцент2 8" xfId="924"/>
    <cellStyle name="40% - Акцент2 8 2" xfId="925"/>
    <cellStyle name="40% - Акцент2 8 3" xfId="926"/>
    <cellStyle name="40% - Акцент2 8_46EE.2011(v1.0)" xfId="927"/>
    <cellStyle name="40% - Акцент2 9" xfId="928"/>
    <cellStyle name="40% - Акцент2 9 2" xfId="929"/>
    <cellStyle name="40% - Акцент2 9 3" xfId="930"/>
    <cellStyle name="40% - Акцент2 9_46EE.2011(v1.0)" xfId="931"/>
    <cellStyle name="40% - Акцент3 10" xfId="932"/>
    <cellStyle name="40% - Акцент3 2" xfId="933"/>
    <cellStyle name="40% - Акцент3 2 2" xfId="934"/>
    <cellStyle name="40% - Акцент3 2 3" xfId="935"/>
    <cellStyle name="40% - Акцент3 2_46EE.2011(v1.0)" xfId="936"/>
    <cellStyle name="40% - Акцент3 3" xfId="937"/>
    <cellStyle name="40% - Акцент3 3 2" xfId="938"/>
    <cellStyle name="40% - Акцент3 3 3" xfId="939"/>
    <cellStyle name="40% - Акцент3 3_46EE.2011(v1.0)" xfId="940"/>
    <cellStyle name="40% - Акцент3 4" xfId="941"/>
    <cellStyle name="40% - Акцент3 4 2" xfId="942"/>
    <cellStyle name="40% - Акцент3 4 3" xfId="943"/>
    <cellStyle name="40% - Акцент3 4_46EE.2011(v1.0)" xfId="944"/>
    <cellStyle name="40% - Акцент3 5" xfId="945"/>
    <cellStyle name="40% - Акцент3 5 2" xfId="946"/>
    <cellStyle name="40% - Акцент3 5 3" xfId="947"/>
    <cellStyle name="40% - Акцент3 5_46EE.2011(v1.0)" xfId="948"/>
    <cellStyle name="40% - Акцент3 6" xfId="949"/>
    <cellStyle name="40% - Акцент3 6 2" xfId="950"/>
    <cellStyle name="40% - Акцент3 6 3" xfId="951"/>
    <cellStyle name="40% - Акцент3 6_46EE.2011(v1.0)" xfId="952"/>
    <cellStyle name="40% - Акцент3 7" xfId="953"/>
    <cellStyle name="40% - Акцент3 7 2" xfId="954"/>
    <cellStyle name="40% - Акцент3 7 3" xfId="955"/>
    <cellStyle name="40% - Акцент3 7_46EE.2011(v1.0)" xfId="956"/>
    <cellStyle name="40% - Акцент3 8" xfId="957"/>
    <cellStyle name="40% - Акцент3 8 2" xfId="958"/>
    <cellStyle name="40% - Акцент3 8 3" xfId="959"/>
    <cellStyle name="40% - Акцент3 8_46EE.2011(v1.0)" xfId="960"/>
    <cellStyle name="40% - Акцент3 9" xfId="961"/>
    <cellStyle name="40% - Акцент3 9 2" xfId="962"/>
    <cellStyle name="40% - Акцент3 9 3" xfId="963"/>
    <cellStyle name="40% - Акцент3 9_46EE.2011(v1.0)" xfId="964"/>
    <cellStyle name="40% - Акцент4 10" xfId="965"/>
    <cellStyle name="40% - Акцент4 2" xfId="966"/>
    <cellStyle name="40% - Акцент4 2 2" xfId="967"/>
    <cellStyle name="40% - Акцент4 2 3" xfId="968"/>
    <cellStyle name="40% - Акцент4 2_46EE.2011(v1.0)" xfId="969"/>
    <cellStyle name="40% - Акцент4 3" xfId="970"/>
    <cellStyle name="40% - Акцент4 3 2" xfId="971"/>
    <cellStyle name="40% - Акцент4 3 3" xfId="972"/>
    <cellStyle name="40% - Акцент4 3_46EE.2011(v1.0)" xfId="973"/>
    <cellStyle name="40% - Акцент4 4" xfId="974"/>
    <cellStyle name="40% - Акцент4 4 2" xfId="975"/>
    <cellStyle name="40% - Акцент4 4 3" xfId="976"/>
    <cellStyle name="40% - Акцент4 4_46EE.2011(v1.0)" xfId="977"/>
    <cellStyle name="40% - Акцент4 5" xfId="978"/>
    <cellStyle name="40% - Акцент4 5 2" xfId="979"/>
    <cellStyle name="40% - Акцент4 5 3" xfId="980"/>
    <cellStyle name="40% - Акцент4 5_46EE.2011(v1.0)" xfId="981"/>
    <cellStyle name="40% - Акцент4 6" xfId="982"/>
    <cellStyle name="40% - Акцент4 6 2" xfId="983"/>
    <cellStyle name="40% - Акцент4 6 3" xfId="984"/>
    <cellStyle name="40% - Акцент4 6_46EE.2011(v1.0)" xfId="985"/>
    <cellStyle name="40% - Акцент4 7" xfId="986"/>
    <cellStyle name="40% - Акцент4 7 2" xfId="987"/>
    <cellStyle name="40% - Акцент4 7 3" xfId="988"/>
    <cellStyle name="40% - Акцент4 7_46EE.2011(v1.0)" xfId="989"/>
    <cellStyle name="40% - Акцент4 8" xfId="990"/>
    <cellStyle name="40% - Акцент4 8 2" xfId="991"/>
    <cellStyle name="40% - Акцент4 8 3" xfId="992"/>
    <cellStyle name="40% - Акцент4 8_46EE.2011(v1.0)" xfId="993"/>
    <cellStyle name="40% - Акцент4 9" xfId="994"/>
    <cellStyle name="40% - Акцент4 9 2" xfId="995"/>
    <cellStyle name="40% - Акцент4 9 3" xfId="996"/>
    <cellStyle name="40% - Акцент4 9_46EE.2011(v1.0)" xfId="997"/>
    <cellStyle name="40% - Акцент5 10" xfId="998"/>
    <cellStyle name="40% - Акцент5 2" xfId="999"/>
    <cellStyle name="40% - Акцент5 2 2" xfId="1000"/>
    <cellStyle name="40% - Акцент5 2 3" xfId="1001"/>
    <cellStyle name="40% - Акцент5 2_46EE.2011(v1.0)" xfId="1002"/>
    <cellStyle name="40% - Акцент5 3" xfId="1003"/>
    <cellStyle name="40% - Акцент5 3 2" xfId="1004"/>
    <cellStyle name="40% - Акцент5 3 3" xfId="1005"/>
    <cellStyle name="40% - Акцент5 3_46EE.2011(v1.0)" xfId="1006"/>
    <cellStyle name="40% - Акцент5 4" xfId="1007"/>
    <cellStyle name="40% - Акцент5 4 2" xfId="1008"/>
    <cellStyle name="40% - Акцент5 4 3" xfId="1009"/>
    <cellStyle name="40% - Акцент5 4_46EE.2011(v1.0)" xfId="1010"/>
    <cellStyle name="40% - Акцент5 5" xfId="1011"/>
    <cellStyle name="40% - Акцент5 5 2" xfId="1012"/>
    <cellStyle name="40% - Акцент5 5 3" xfId="1013"/>
    <cellStyle name="40% - Акцент5 5_46EE.2011(v1.0)" xfId="1014"/>
    <cellStyle name="40% - Акцент5 6" xfId="1015"/>
    <cellStyle name="40% - Акцент5 6 2" xfId="1016"/>
    <cellStyle name="40% - Акцент5 6 3" xfId="1017"/>
    <cellStyle name="40% - Акцент5 6_46EE.2011(v1.0)" xfId="1018"/>
    <cellStyle name="40% - Акцент5 7" xfId="1019"/>
    <cellStyle name="40% - Акцент5 7 2" xfId="1020"/>
    <cellStyle name="40% - Акцент5 7 3" xfId="1021"/>
    <cellStyle name="40% - Акцент5 7_46EE.2011(v1.0)" xfId="1022"/>
    <cellStyle name="40% - Акцент5 8" xfId="1023"/>
    <cellStyle name="40% - Акцент5 8 2" xfId="1024"/>
    <cellStyle name="40% - Акцент5 8 3" xfId="1025"/>
    <cellStyle name="40% - Акцент5 8_46EE.2011(v1.0)" xfId="1026"/>
    <cellStyle name="40% - Акцент5 9" xfId="1027"/>
    <cellStyle name="40% - Акцент5 9 2" xfId="1028"/>
    <cellStyle name="40% - Акцент5 9 3" xfId="1029"/>
    <cellStyle name="40% - Акцент5 9_46EE.2011(v1.0)" xfId="1030"/>
    <cellStyle name="40% - Акцент6 10" xfId="1031"/>
    <cellStyle name="40% - Акцент6 2" xfId="1032"/>
    <cellStyle name="40% - Акцент6 2 2" xfId="1033"/>
    <cellStyle name="40% - Акцент6 2 3" xfId="1034"/>
    <cellStyle name="40% - Акцент6 2_46EE.2011(v1.0)" xfId="1035"/>
    <cellStyle name="40% - Акцент6 3" xfId="1036"/>
    <cellStyle name="40% - Акцент6 3 2" xfId="1037"/>
    <cellStyle name="40% - Акцент6 3 3" xfId="1038"/>
    <cellStyle name="40% - Акцент6 3_46EE.2011(v1.0)" xfId="1039"/>
    <cellStyle name="40% - Акцент6 4" xfId="1040"/>
    <cellStyle name="40% - Акцент6 4 2" xfId="1041"/>
    <cellStyle name="40% - Акцент6 4 3" xfId="1042"/>
    <cellStyle name="40% - Акцент6 4_46EE.2011(v1.0)" xfId="1043"/>
    <cellStyle name="40% - Акцент6 5" xfId="1044"/>
    <cellStyle name="40% - Акцент6 5 2" xfId="1045"/>
    <cellStyle name="40% - Акцент6 5 3" xfId="1046"/>
    <cellStyle name="40% - Акцент6 5_46EE.2011(v1.0)" xfId="1047"/>
    <cellStyle name="40% - Акцент6 6" xfId="1048"/>
    <cellStyle name="40% - Акцент6 6 2" xfId="1049"/>
    <cellStyle name="40% - Акцент6 6 3" xfId="1050"/>
    <cellStyle name="40% - Акцент6 6_46EE.2011(v1.0)" xfId="1051"/>
    <cellStyle name="40% - Акцент6 7" xfId="1052"/>
    <cellStyle name="40% - Акцент6 7 2" xfId="1053"/>
    <cellStyle name="40% - Акцент6 7 3" xfId="1054"/>
    <cellStyle name="40% - Акцент6 7_46EE.2011(v1.0)" xfId="1055"/>
    <cellStyle name="40% - Акцент6 8" xfId="1056"/>
    <cellStyle name="40% - Акцент6 8 2" xfId="1057"/>
    <cellStyle name="40% - Акцент6 8 3" xfId="1058"/>
    <cellStyle name="40% - Акцент6 8_46EE.2011(v1.0)" xfId="1059"/>
    <cellStyle name="40% - Акцент6 9" xfId="1060"/>
    <cellStyle name="40% - Акцент6 9 2" xfId="1061"/>
    <cellStyle name="40% - Акцент6 9 3" xfId="1062"/>
    <cellStyle name="40% - Акцент6 9_46EE.2011(v1.0)" xfId="1063"/>
    <cellStyle name="60% - Accent1" xfId="1064"/>
    <cellStyle name="60% - Accent2" xfId="1065"/>
    <cellStyle name="60% - Accent3" xfId="1066"/>
    <cellStyle name="60% - Accent4" xfId="1067"/>
    <cellStyle name="60% - Accent5" xfId="1068"/>
    <cellStyle name="60% - Accent6" xfId="1069"/>
    <cellStyle name="60% - Акцент1 10" xfId="1070"/>
    <cellStyle name="60% - Акцент1 2" xfId="1071"/>
    <cellStyle name="60% - Акцент1 2 2" xfId="1072"/>
    <cellStyle name="60% - Акцент1 3" xfId="1073"/>
    <cellStyle name="60% - Акцент1 3 2" xfId="1074"/>
    <cellStyle name="60% - Акцент1 4" xfId="1075"/>
    <cellStyle name="60% - Акцент1 4 2" xfId="1076"/>
    <cellStyle name="60% - Акцент1 5" xfId="1077"/>
    <cellStyle name="60% - Акцент1 5 2" xfId="1078"/>
    <cellStyle name="60% - Акцент1 6" xfId="1079"/>
    <cellStyle name="60% - Акцент1 6 2" xfId="1080"/>
    <cellStyle name="60% - Акцент1 7" xfId="1081"/>
    <cellStyle name="60% - Акцент1 7 2" xfId="1082"/>
    <cellStyle name="60% - Акцент1 8" xfId="1083"/>
    <cellStyle name="60% - Акцент1 8 2" xfId="1084"/>
    <cellStyle name="60% - Акцент1 9" xfId="1085"/>
    <cellStyle name="60% - Акцент1 9 2" xfId="1086"/>
    <cellStyle name="60% - Акцент2 10" xfId="1087"/>
    <cellStyle name="60% - Акцент2 2" xfId="1088"/>
    <cellStyle name="60% - Акцент2 2 2" xfId="1089"/>
    <cellStyle name="60% - Акцент2 3" xfId="1090"/>
    <cellStyle name="60% - Акцент2 3 2" xfId="1091"/>
    <cellStyle name="60% - Акцент2 4" xfId="1092"/>
    <cellStyle name="60% - Акцент2 4 2" xfId="1093"/>
    <cellStyle name="60% - Акцент2 5" xfId="1094"/>
    <cellStyle name="60% - Акцент2 5 2" xfId="1095"/>
    <cellStyle name="60% - Акцент2 6" xfId="1096"/>
    <cellStyle name="60% - Акцент2 6 2" xfId="1097"/>
    <cellStyle name="60% - Акцент2 7" xfId="1098"/>
    <cellStyle name="60% - Акцент2 7 2" xfId="1099"/>
    <cellStyle name="60% - Акцент2 8" xfId="1100"/>
    <cellStyle name="60% - Акцент2 8 2" xfId="1101"/>
    <cellStyle name="60% - Акцент2 9" xfId="1102"/>
    <cellStyle name="60% - Акцент2 9 2" xfId="1103"/>
    <cellStyle name="60% - Акцент3 10" xfId="1104"/>
    <cellStyle name="60% - Акцент3 2" xfId="1105"/>
    <cellStyle name="60% - Акцент3 2 2" xfId="1106"/>
    <cellStyle name="60% - Акцент3 3" xfId="1107"/>
    <cellStyle name="60% - Акцент3 3 2" xfId="1108"/>
    <cellStyle name="60% - Акцент3 4" xfId="1109"/>
    <cellStyle name="60% - Акцент3 4 2" xfId="1110"/>
    <cellStyle name="60% - Акцент3 5" xfId="1111"/>
    <cellStyle name="60% - Акцент3 5 2" xfId="1112"/>
    <cellStyle name="60% - Акцент3 6" xfId="1113"/>
    <cellStyle name="60% - Акцент3 6 2" xfId="1114"/>
    <cellStyle name="60% - Акцент3 7" xfId="1115"/>
    <cellStyle name="60% - Акцент3 7 2" xfId="1116"/>
    <cellStyle name="60% - Акцент3 8" xfId="1117"/>
    <cellStyle name="60% - Акцент3 8 2" xfId="1118"/>
    <cellStyle name="60% - Акцент3 9" xfId="1119"/>
    <cellStyle name="60% - Акцент3 9 2" xfId="1120"/>
    <cellStyle name="60% - Акцент4 10" xfId="1121"/>
    <cellStyle name="60% - Акцент4 2" xfId="1122"/>
    <cellStyle name="60% - Акцент4 2 2" xfId="1123"/>
    <cellStyle name="60% - Акцент4 3" xfId="1124"/>
    <cellStyle name="60% - Акцент4 3 2" xfId="1125"/>
    <cellStyle name="60% - Акцент4 4" xfId="1126"/>
    <cellStyle name="60% - Акцент4 4 2" xfId="1127"/>
    <cellStyle name="60% - Акцент4 5" xfId="1128"/>
    <cellStyle name="60% - Акцент4 5 2" xfId="1129"/>
    <cellStyle name="60% - Акцент4 6" xfId="1130"/>
    <cellStyle name="60% - Акцент4 6 2" xfId="1131"/>
    <cellStyle name="60% - Акцент4 7" xfId="1132"/>
    <cellStyle name="60% - Акцент4 7 2" xfId="1133"/>
    <cellStyle name="60% - Акцент4 8" xfId="1134"/>
    <cellStyle name="60% - Акцент4 8 2" xfId="1135"/>
    <cellStyle name="60% - Акцент4 9" xfId="1136"/>
    <cellStyle name="60% - Акцент4 9 2" xfId="1137"/>
    <cellStyle name="60% - Акцент5 10" xfId="1138"/>
    <cellStyle name="60% - Акцент5 2" xfId="1139"/>
    <cellStyle name="60% - Акцент5 2 2" xfId="1140"/>
    <cellStyle name="60% - Акцент5 3" xfId="1141"/>
    <cellStyle name="60% - Акцент5 3 2" xfId="1142"/>
    <cellStyle name="60% - Акцент5 4" xfId="1143"/>
    <cellStyle name="60% - Акцент5 4 2" xfId="1144"/>
    <cellStyle name="60% - Акцент5 5" xfId="1145"/>
    <cellStyle name="60% - Акцент5 5 2" xfId="1146"/>
    <cellStyle name="60% - Акцент5 6" xfId="1147"/>
    <cellStyle name="60% - Акцент5 6 2" xfId="1148"/>
    <cellStyle name="60% - Акцент5 7" xfId="1149"/>
    <cellStyle name="60% - Акцент5 7 2" xfId="1150"/>
    <cellStyle name="60% - Акцент5 8" xfId="1151"/>
    <cellStyle name="60% - Акцент5 8 2" xfId="1152"/>
    <cellStyle name="60% - Акцент5 9" xfId="1153"/>
    <cellStyle name="60% - Акцент5 9 2" xfId="1154"/>
    <cellStyle name="60% - Акцент6 10" xfId="1155"/>
    <cellStyle name="60% - Акцент6 2" xfId="1156"/>
    <cellStyle name="60% - Акцент6 2 2" xfId="1157"/>
    <cellStyle name="60% - Акцент6 3" xfId="1158"/>
    <cellStyle name="60% - Акцент6 3 2" xfId="1159"/>
    <cellStyle name="60% - Акцент6 4" xfId="1160"/>
    <cellStyle name="60% - Акцент6 4 2" xfId="1161"/>
    <cellStyle name="60% - Акцент6 5" xfId="1162"/>
    <cellStyle name="60% - Акцент6 5 2" xfId="1163"/>
    <cellStyle name="60% - Акцент6 6" xfId="1164"/>
    <cellStyle name="60% - Акцент6 6 2" xfId="1165"/>
    <cellStyle name="60% - Акцент6 7" xfId="1166"/>
    <cellStyle name="60% - Акцент6 7 2" xfId="1167"/>
    <cellStyle name="60% - Акцент6 8" xfId="1168"/>
    <cellStyle name="60% - Акцент6 8 2" xfId="1169"/>
    <cellStyle name="60% - Акцент6 9" xfId="1170"/>
    <cellStyle name="60% - Акцент6 9 2" xfId="1171"/>
    <cellStyle name="Accent1" xfId="1172"/>
    <cellStyle name="Accent2" xfId="1173"/>
    <cellStyle name="Accent3" xfId="1174"/>
    <cellStyle name="Accent4" xfId="1175"/>
    <cellStyle name="Accent5" xfId="1176"/>
    <cellStyle name="Accent6" xfId="1177"/>
    <cellStyle name="Ăčďĺđńńűëęŕ" xfId="1178"/>
    <cellStyle name="AFE" xfId="1179"/>
    <cellStyle name="Áĺççŕůčňíűé" xfId="1180"/>
    <cellStyle name="Äĺíĺćíűé [0]_(ňŕá 3č)" xfId="1181"/>
    <cellStyle name="Äĺíĺćíűé_(ňŕá 3č)" xfId="1182"/>
    <cellStyle name="Bad" xfId="1183"/>
    <cellStyle name="Blue" xfId="1184"/>
    <cellStyle name="Body_$Dollars" xfId="1185"/>
    <cellStyle name="Calculation" xfId="1186"/>
    <cellStyle name="Cells 2" xfId="1187"/>
    <cellStyle name="Check Cell" xfId="1188"/>
    <cellStyle name="Chek" xfId="1189"/>
    <cellStyle name="Comma [0]_Adjusted FS 1299" xfId="1190"/>
    <cellStyle name="Comma 0" xfId="1191"/>
    <cellStyle name="Comma 0*" xfId="1192"/>
    <cellStyle name="Comma 2" xfId="1193"/>
    <cellStyle name="Comma 3*" xfId="1194"/>
    <cellStyle name="Comma_Adjusted FS 1299" xfId="1195"/>
    <cellStyle name="Comma0" xfId="1196"/>
    <cellStyle name="Çŕůčňíűé" xfId="1197"/>
    <cellStyle name="Currency [0]" xfId="1198"/>
    <cellStyle name="Currency [0] 2" xfId="1199"/>
    <cellStyle name="Currency [0] 2 10" xfId="1200"/>
    <cellStyle name="Currency [0] 2 11" xfId="1201"/>
    <cellStyle name="Currency [0] 2 2" xfId="1202"/>
    <cellStyle name="Currency [0] 2 2 2" xfId="1203"/>
    <cellStyle name="Currency [0] 2 2 3" xfId="1204"/>
    <cellStyle name="Currency [0] 2 2 4" xfId="1205"/>
    <cellStyle name="Currency [0] 2 3" xfId="1206"/>
    <cellStyle name="Currency [0] 2 3 2" xfId="1207"/>
    <cellStyle name="Currency [0] 2 3 3" xfId="1208"/>
    <cellStyle name="Currency [0] 2 3 4" xfId="1209"/>
    <cellStyle name="Currency [0] 2 4" xfId="1210"/>
    <cellStyle name="Currency [0] 2 4 2" xfId="1211"/>
    <cellStyle name="Currency [0] 2 4 3" xfId="1212"/>
    <cellStyle name="Currency [0] 2 4 4" xfId="1213"/>
    <cellStyle name="Currency [0] 2 5" xfId="1214"/>
    <cellStyle name="Currency [0] 2 5 2" xfId="1215"/>
    <cellStyle name="Currency [0] 2 5 3" xfId="1216"/>
    <cellStyle name="Currency [0] 2 5 4" xfId="1217"/>
    <cellStyle name="Currency [0] 2 6" xfId="1218"/>
    <cellStyle name="Currency [0] 2 6 2" xfId="1219"/>
    <cellStyle name="Currency [0] 2 6 3" xfId="1220"/>
    <cellStyle name="Currency [0] 2 6 4" xfId="1221"/>
    <cellStyle name="Currency [0] 2 7" xfId="1222"/>
    <cellStyle name="Currency [0] 2 7 2" xfId="1223"/>
    <cellStyle name="Currency [0] 2 7 3" xfId="1224"/>
    <cellStyle name="Currency [0] 2 7 4" xfId="1225"/>
    <cellStyle name="Currency [0] 2 8" xfId="1226"/>
    <cellStyle name="Currency [0] 2 8 2" xfId="1227"/>
    <cellStyle name="Currency [0] 2 8 3" xfId="1228"/>
    <cellStyle name="Currency [0] 2 8 4" xfId="1229"/>
    <cellStyle name="Currency [0] 2 9" xfId="1230"/>
    <cellStyle name="Currency [0] 3" xfId="1231"/>
    <cellStyle name="Currency [0] 3 10" xfId="1232"/>
    <cellStyle name="Currency [0] 3 11" xfId="1233"/>
    <cellStyle name="Currency [0] 3 2" xfId="1234"/>
    <cellStyle name="Currency [0] 3 2 2" xfId="1235"/>
    <cellStyle name="Currency [0] 3 2 3" xfId="1236"/>
    <cellStyle name="Currency [0] 3 2 4" xfId="1237"/>
    <cellStyle name="Currency [0] 3 3" xfId="1238"/>
    <cellStyle name="Currency [0] 3 3 2" xfId="1239"/>
    <cellStyle name="Currency [0] 3 3 3" xfId="1240"/>
    <cellStyle name="Currency [0] 3 3 4" xfId="1241"/>
    <cellStyle name="Currency [0] 3 4" xfId="1242"/>
    <cellStyle name="Currency [0] 3 4 2" xfId="1243"/>
    <cellStyle name="Currency [0] 3 4 3" xfId="1244"/>
    <cellStyle name="Currency [0] 3 4 4" xfId="1245"/>
    <cellStyle name="Currency [0] 3 5" xfId="1246"/>
    <cellStyle name="Currency [0] 3 5 2" xfId="1247"/>
    <cellStyle name="Currency [0] 3 5 3" xfId="1248"/>
    <cellStyle name="Currency [0] 3 5 4" xfId="1249"/>
    <cellStyle name="Currency [0] 3 6" xfId="1250"/>
    <cellStyle name="Currency [0] 3 6 2" xfId="1251"/>
    <cellStyle name="Currency [0] 3 6 3" xfId="1252"/>
    <cellStyle name="Currency [0] 3 6 4" xfId="1253"/>
    <cellStyle name="Currency [0] 3 7" xfId="1254"/>
    <cellStyle name="Currency [0] 3 7 2" xfId="1255"/>
    <cellStyle name="Currency [0] 3 7 3" xfId="1256"/>
    <cellStyle name="Currency [0] 3 7 4" xfId="1257"/>
    <cellStyle name="Currency [0] 3 8" xfId="1258"/>
    <cellStyle name="Currency [0] 3 8 2" xfId="1259"/>
    <cellStyle name="Currency [0] 3 8 3" xfId="1260"/>
    <cellStyle name="Currency [0] 3 8 4" xfId="1261"/>
    <cellStyle name="Currency [0] 3 9" xfId="1262"/>
    <cellStyle name="Currency [0] 4" xfId="1263"/>
    <cellStyle name="Currency [0] 4 10" xfId="1264"/>
    <cellStyle name="Currency [0] 4 11" xfId="1265"/>
    <cellStyle name="Currency [0] 4 2" xfId="1266"/>
    <cellStyle name="Currency [0] 4 2 2" xfId="1267"/>
    <cellStyle name="Currency [0] 4 2 3" xfId="1268"/>
    <cellStyle name="Currency [0] 4 2 4" xfId="1269"/>
    <cellStyle name="Currency [0] 4 3" xfId="1270"/>
    <cellStyle name="Currency [0] 4 3 2" xfId="1271"/>
    <cellStyle name="Currency [0] 4 3 3" xfId="1272"/>
    <cellStyle name="Currency [0] 4 3 4" xfId="1273"/>
    <cellStyle name="Currency [0] 4 4" xfId="1274"/>
    <cellStyle name="Currency [0] 4 4 2" xfId="1275"/>
    <cellStyle name="Currency [0] 4 4 3" xfId="1276"/>
    <cellStyle name="Currency [0] 4 4 4" xfId="1277"/>
    <cellStyle name="Currency [0] 4 5" xfId="1278"/>
    <cellStyle name="Currency [0] 4 5 2" xfId="1279"/>
    <cellStyle name="Currency [0] 4 5 3" xfId="1280"/>
    <cellStyle name="Currency [0] 4 5 4" xfId="1281"/>
    <cellStyle name="Currency [0] 4 6" xfId="1282"/>
    <cellStyle name="Currency [0] 4 6 2" xfId="1283"/>
    <cellStyle name="Currency [0] 4 6 3" xfId="1284"/>
    <cellStyle name="Currency [0] 4 6 4" xfId="1285"/>
    <cellStyle name="Currency [0] 4 7" xfId="1286"/>
    <cellStyle name="Currency [0] 4 7 2" xfId="1287"/>
    <cellStyle name="Currency [0] 4 7 3" xfId="1288"/>
    <cellStyle name="Currency [0] 4 7 4" xfId="1289"/>
    <cellStyle name="Currency [0] 4 8" xfId="1290"/>
    <cellStyle name="Currency [0] 4 8 2" xfId="1291"/>
    <cellStyle name="Currency [0] 4 8 3" xfId="1292"/>
    <cellStyle name="Currency [0] 4 8 4" xfId="1293"/>
    <cellStyle name="Currency [0] 4 9" xfId="1294"/>
    <cellStyle name="Currency [0] 5" xfId="1295"/>
    <cellStyle name="Currency [0] 5 10" xfId="1296"/>
    <cellStyle name="Currency [0] 5 11" xfId="1297"/>
    <cellStyle name="Currency [0] 5 2" xfId="1298"/>
    <cellStyle name="Currency [0] 5 2 2" xfId="1299"/>
    <cellStyle name="Currency [0] 5 2 3" xfId="1300"/>
    <cellStyle name="Currency [0] 5 2 4" xfId="1301"/>
    <cellStyle name="Currency [0] 5 3" xfId="1302"/>
    <cellStyle name="Currency [0] 5 3 2" xfId="1303"/>
    <cellStyle name="Currency [0] 5 3 3" xfId="1304"/>
    <cellStyle name="Currency [0] 5 3 4" xfId="1305"/>
    <cellStyle name="Currency [0] 5 4" xfId="1306"/>
    <cellStyle name="Currency [0] 5 4 2" xfId="1307"/>
    <cellStyle name="Currency [0] 5 4 3" xfId="1308"/>
    <cellStyle name="Currency [0] 5 4 4" xfId="1309"/>
    <cellStyle name="Currency [0] 5 5" xfId="1310"/>
    <cellStyle name="Currency [0] 5 5 2" xfId="1311"/>
    <cellStyle name="Currency [0] 5 5 3" xfId="1312"/>
    <cellStyle name="Currency [0] 5 5 4" xfId="1313"/>
    <cellStyle name="Currency [0] 5 6" xfId="1314"/>
    <cellStyle name="Currency [0] 5 6 2" xfId="1315"/>
    <cellStyle name="Currency [0] 5 6 3" xfId="1316"/>
    <cellStyle name="Currency [0] 5 6 4" xfId="1317"/>
    <cellStyle name="Currency [0] 5 7" xfId="1318"/>
    <cellStyle name="Currency [0] 5 7 2" xfId="1319"/>
    <cellStyle name="Currency [0] 5 7 3" xfId="1320"/>
    <cellStyle name="Currency [0] 5 7 4" xfId="1321"/>
    <cellStyle name="Currency [0] 5 8" xfId="1322"/>
    <cellStyle name="Currency [0] 5 8 2" xfId="1323"/>
    <cellStyle name="Currency [0] 5 8 3" xfId="1324"/>
    <cellStyle name="Currency [0] 5 8 4" xfId="1325"/>
    <cellStyle name="Currency [0] 5 9" xfId="1326"/>
    <cellStyle name="Currency [0] 6" xfId="1327"/>
    <cellStyle name="Currency [0] 6 2" xfId="1328"/>
    <cellStyle name="Currency [0] 6 3" xfId="1329"/>
    <cellStyle name="Currency [0] 6 4" xfId="1330"/>
    <cellStyle name="Currency [0] 7" xfId="1331"/>
    <cellStyle name="Currency [0] 7 2" xfId="1332"/>
    <cellStyle name="Currency [0] 7 3" xfId="1333"/>
    <cellStyle name="Currency [0] 7 4" xfId="1334"/>
    <cellStyle name="Currency [0] 8" xfId="1335"/>
    <cellStyle name="Currency [0] 8 2" xfId="1336"/>
    <cellStyle name="Currency [0] 8 3" xfId="1337"/>
    <cellStyle name="Currency [0] 8 4" xfId="1338"/>
    <cellStyle name="Currency 0" xfId="1339"/>
    <cellStyle name="Currency 2" xfId="1340"/>
    <cellStyle name="Currency_06_9m" xfId="1341"/>
    <cellStyle name="Currency0" xfId="1342"/>
    <cellStyle name="Currency2" xfId="1343"/>
    <cellStyle name="Date" xfId="1344"/>
    <cellStyle name="Date Aligned" xfId="1345"/>
    <cellStyle name="Dates" xfId="1346"/>
    <cellStyle name="Dezimal [0]_NEGS" xfId="1347"/>
    <cellStyle name="Dezimal_NEGS" xfId="1348"/>
    <cellStyle name="Dotted Line" xfId="1349"/>
    <cellStyle name="E&amp;Y House" xfId="1350"/>
    <cellStyle name="E-mail" xfId="1351"/>
    <cellStyle name="E-mail 2" xfId="1352"/>
    <cellStyle name="E-mail_46EP.2011(v2.0)" xfId="1353"/>
    <cellStyle name="Euro" xfId="1354"/>
    <cellStyle name="Euro 2" xfId="1355"/>
    <cellStyle name="ew" xfId="1356"/>
    <cellStyle name="Excel Built-in Normal" xfId="1357"/>
    <cellStyle name="Explanatory Text" xfId="1358"/>
    <cellStyle name="F2" xfId="1359"/>
    <cellStyle name="F3" xfId="1360"/>
    <cellStyle name="F4" xfId="1361"/>
    <cellStyle name="F5" xfId="1362"/>
    <cellStyle name="F6" xfId="1363"/>
    <cellStyle name="F7" xfId="1364"/>
    <cellStyle name="F8" xfId="1365"/>
    <cellStyle name="Fixed" xfId="1366"/>
    <cellStyle name="fo]_x000d__x000a_UserName=Murat Zelef_x000d__x000a_UserCompany=Bumerang_x000d__x000a__x000d__x000a_[File Paths]_x000d__x000a_WorkingDirectory=C:\EQUIS\DLWIN_x000d__x000a_DownLoader=C" xfId="1367"/>
    <cellStyle name="Followed Hyperlink" xfId="1368"/>
    <cellStyle name="Footnote" xfId="1369"/>
    <cellStyle name="Good" xfId="1370"/>
    <cellStyle name="hard no" xfId="1371"/>
    <cellStyle name="Hard Percent" xfId="1372"/>
    <cellStyle name="hardno" xfId="1373"/>
    <cellStyle name="Header" xfId="1374"/>
    <cellStyle name="Header 3" xfId="1375"/>
    <cellStyle name="Heading" xfId="1376"/>
    <cellStyle name="Heading 1" xfId="1377"/>
    <cellStyle name="Heading 1 2" xfId="1378"/>
    <cellStyle name="Heading 2" xfId="1379"/>
    <cellStyle name="Heading 2 2" xfId="1380"/>
    <cellStyle name="Heading 3" xfId="1381"/>
    <cellStyle name="Heading 4" xfId="1382"/>
    <cellStyle name="Heading_GP.ITOG.4.78(v1.0) - для разделения" xfId="1383"/>
    <cellStyle name="Heading2" xfId="1384"/>
    <cellStyle name="Heading2 2" xfId="1385"/>
    <cellStyle name="Heading2_46EP.2011(v2.0)" xfId="1386"/>
    <cellStyle name="Hyperlink" xfId="1387"/>
    <cellStyle name="Îáű÷íűé__FES" xfId="1388"/>
    <cellStyle name="Îáû÷íûé_cogs" xfId="1389"/>
    <cellStyle name="Îňęđűâŕâřŕ˙ń˙ ăčďĺđńńűëęŕ" xfId="1390"/>
    <cellStyle name="Info" xfId="1391"/>
    <cellStyle name="Input" xfId="1392"/>
    <cellStyle name="InputCurrency" xfId="1393"/>
    <cellStyle name="InputCurrency2" xfId="1394"/>
    <cellStyle name="InputMultiple1" xfId="1395"/>
    <cellStyle name="InputPercent1" xfId="1396"/>
    <cellStyle name="Inputs" xfId="1397"/>
    <cellStyle name="Inputs (const)" xfId="1398"/>
    <cellStyle name="Inputs (const) 2" xfId="1399"/>
    <cellStyle name="Inputs (const)_46EP.2011(v2.0)" xfId="1400"/>
    <cellStyle name="Inputs 2" xfId="1401"/>
    <cellStyle name="Inputs 3" xfId="1402"/>
    <cellStyle name="Inputs Co" xfId="1403"/>
    <cellStyle name="Inputs_46EE.2011(v1.0)" xfId="1404"/>
    <cellStyle name="Linked Cell" xfId="1405"/>
    <cellStyle name="Millares [0]_RESULTS" xfId="1406"/>
    <cellStyle name="Millares_RESULTS" xfId="1407"/>
    <cellStyle name="Milliers [0]_RESULTS" xfId="1408"/>
    <cellStyle name="Milliers_RESULTS" xfId="1409"/>
    <cellStyle name="mnb" xfId="1410"/>
    <cellStyle name="Moneda [0]_RESULTS" xfId="1411"/>
    <cellStyle name="Moneda_RESULTS" xfId="1412"/>
    <cellStyle name="Monétaire [0]_RESULTS" xfId="1413"/>
    <cellStyle name="Monétaire_RESULTS" xfId="1414"/>
    <cellStyle name="Multiple" xfId="1415"/>
    <cellStyle name="Multiple1" xfId="1416"/>
    <cellStyle name="MultipleBelow" xfId="1417"/>
    <cellStyle name="namber" xfId="1418"/>
    <cellStyle name="Neutral" xfId="1419"/>
    <cellStyle name="Norma11l" xfId="1420"/>
    <cellStyle name="normal" xfId="1421"/>
    <cellStyle name="Normal - Style1" xfId="1422"/>
    <cellStyle name="normal 10" xfId="1423"/>
    <cellStyle name="normal 11" xfId="1424"/>
    <cellStyle name="normal 12" xfId="1425"/>
    <cellStyle name="normal 13" xfId="1426"/>
    <cellStyle name="normal 14" xfId="1427"/>
    <cellStyle name="normal 15" xfId="1428"/>
    <cellStyle name="normal 16" xfId="1429"/>
    <cellStyle name="normal 17" xfId="1430"/>
    <cellStyle name="normal 18" xfId="1431"/>
    <cellStyle name="normal 19" xfId="1432"/>
    <cellStyle name="Normal 2" xfId="1433"/>
    <cellStyle name="Normal 2 2" xfId="1434"/>
    <cellStyle name="Normal 2 3" xfId="1435"/>
    <cellStyle name="Normal 2 4" xfId="1436"/>
    <cellStyle name="Normal 2_Общехоз." xfId="1437"/>
    <cellStyle name="normal 20" xfId="1438"/>
    <cellStyle name="normal 21" xfId="1439"/>
    <cellStyle name="normal 22" xfId="1440"/>
    <cellStyle name="normal 23" xfId="1441"/>
    <cellStyle name="normal 24" xfId="1442"/>
    <cellStyle name="normal 25" xfId="1443"/>
    <cellStyle name="normal 26" xfId="1444"/>
    <cellStyle name="normal 3" xfId="1445"/>
    <cellStyle name="normal 4" xfId="1446"/>
    <cellStyle name="normal 5" xfId="1447"/>
    <cellStyle name="normal 6" xfId="1448"/>
    <cellStyle name="normal 7" xfId="1449"/>
    <cellStyle name="normal 8" xfId="1450"/>
    <cellStyle name="normal 9" xfId="1451"/>
    <cellStyle name="Normal." xfId="1452"/>
    <cellStyle name="Normal_06_9m" xfId="1453"/>
    <cellStyle name="Normal1" xfId="1454"/>
    <cellStyle name="Normal2" xfId="1455"/>
    <cellStyle name="NormalGB" xfId="1456"/>
    <cellStyle name="Normalny_24. 02. 97." xfId="1457"/>
    <cellStyle name="normбlnм_laroux" xfId="1458"/>
    <cellStyle name="Note" xfId="1459"/>
    <cellStyle name="number" xfId="1460"/>
    <cellStyle name="Ôčíŕíńîâűé [0]_(ňŕá 3č)" xfId="1461"/>
    <cellStyle name="Ôčíŕíńîâűé_(ňŕá 3č)" xfId="1462"/>
    <cellStyle name="Option" xfId="1463"/>
    <cellStyle name="Òûñÿ÷è [0]_cogs" xfId="1464"/>
    <cellStyle name="Òûñÿ÷è_cogs" xfId="1465"/>
    <cellStyle name="Output" xfId="1466"/>
    <cellStyle name="Page Number" xfId="1467"/>
    <cellStyle name="pb_page_heading_LS" xfId="1468"/>
    <cellStyle name="Percent_RS_Lianozovo-Samara_9m01" xfId="1469"/>
    <cellStyle name="Percent1" xfId="1470"/>
    <cellStyle name="Piug" xfId="1471"/>
    <cellStyle name="Plug" xfId="1472"/>
    <cellStyle name="Price_Body" xfId="1473"/>
    <cellStyle name="prochrek" xfId="1474"/>
    <cellStyle name="Protected" xfId="1475"/>
    <cellStyle name="Salomon Logo" xfId="1476"/>
    <cellStyle name="SAPBEXaggData" xfId="1477"/>
    <cellStyle name="SAPBEXaggDataEmph" xfId="1478"/>
    <cellStyle name="SAPBEXaggItem" xfId="1479"/>
    <cellStyle name="SAPBEXaggItemX" xfId="1480"/>
    <cellStyle name="SAPBEXchaText" xfId="1481"/>
    <cellStyle name="SAPBEXexcBad7" xfId="1482"/>
    <cellStyle name="SAPBEXexcBad8" xfId="1483"/>
    <cellStyle name="SAPBEXexcBad9" xfId="1484"/>
    <cellStyle name="SAPBEXexcCritical4" xfId="1485"/>
    <cellStyle name="SAPBEXexcCritical5" xfId="1486"/>
    <cellStyle name="SAPBEXexcCritical6" xfId="1487"/>
    <cellStyle name="SAPBEXexcGood1" xfId="1488"/>
    <cellStyle name="SAPBEXexcGood2" xfId="1489"/>
    <cellStyle name="SAPBEXexcGood3" xfId="1490"/>
    <cellStyle name="SAPBEXfilterDrill" xfId="1491"/>
    <cellStyle name="SAPBEXfilterItem" xfId="1492"/>
    <cellStyle name="SAPBEXfilterText" xfId="1493"/>
    <cellStyle name="SAPBEXformats" xfId="1494"/>
    <cellStyle name="SAPBEXheaderItem" xfId="1495"/>
    <cellStyle name="SAPBEXheaderText" xfId="1496"/>
    <cellStyle name="SAPBEXHLevel0" xfId="1497"/>
    <cellStyle name="SAPBEXHLevel0X" xfId="1498"/>
    <cellStyle name="SAPBEXHLevel1" xfId="1499"/>
    <cellStyle name="SAPBEXHLevel1X" xfId="1500"/>
    <cellStyle name="SAPBEXHLevel2" xfId="1501"/>
    <cellStyle name="SAPBEXHLevel2X" xfId="1502"/>
    <cellStyle name="SAPBEXHLevel3" xfId="1503"/>
    <cellStyle name="SAPBEXHLevel3X" xfId="1504"/>
    <cellStyle name="SAPBEXinputData" xfId="1505"/>
    <cellStyle name="SAPBEXinputData 2" xfId="1506"/>
    <cellStyle name="SAPBEXinputData 3" xfId="1507"/>
    <cellStyle name="SAPBEXinputData 4" xfId="1508"/>
    <cellStyle name="SAPBEXresData" xfId="1509"/>
    <cellStyle name="SAPBEXresDataEmph" xfId="1510"/>
    <cellStyle name="SAPBEXresItem" xfId="1511"/>
    <cellStyle name="SAPBEXresItemX" xfId="1512"/>
    <cellStyle name="SAPBEXstdData" xfId="1513"/>
    <cellStyle name="SAPBEXstdDataEmph" xfId="1514"/>
    <cellStyle name="SAPBEXstdItem" xfId="1515"/>
    <cellStyle name="SAPBEXstdItemX" xfId="1516"/>
    <cellStyle name="SAPBEXtitle" xfId="1517"/>
    <cellStyle name="SAPBEXundefined" xfId="1518"/>
    <cellStyle name="st1" xfId="1519"/>
    <cellStyle name="Standard_NEGS" xfId="1520"/>
    <cellStyle name="Style 1" xfId="1521"/>
    <cellStyle name="Table Head" xfId="1522"/>
    <cellStyle name="Table Head Aligned" xfId="1523"/>
    <cellStyle name="Table Head Blue" xfId="1524"/>
    <cellStyle name="Table Head Green" xfId="1525"/>
    <cellStyle name="Table Head_Val_Sum_Graph" xfId="1526"/>
    <cellStyle name="Table Heading" xfId="1527"/>
    <cellStyle name="Table Heading 2" xfId="1528"/>
    <cellStyle name="Table Heading_46EP.2011(v2.0)" xfId="1529"/>
    <cellStyle name="Table Text" xfId="1530"/>
    <cellStyle name="Table Title" xfId="1531"/>
    <cellStyle name="Table Units" xfId="1532"/>
    <cellStyle name="Table_Header" xfId="1533"/>
    <cellStyle name="Text" xfId="1534"/>
    <cellStyle name="Text 1" xfId="1535"/>
    <cellStyle name="Text Head" xfId="1536"/>
    <cellStyle name="Text Head 1" xfId="1537"/>
    <cellStyle name="Title" xfId="1538"/>
    <cellStyle name="Title 4" xfId="1539"/>
    <cellStyle name="Total" xfId="1540"/>
    <cellStyle name="Total 2" xfId="1541"/>
    <cellStyle name="TotalCurrency" xfId="1542"/>
    <cellStyle name="Underline_Single" xfId="1543"/>
    <cellStyle name="Unit" xfId="1544"/>
    <cellStyle name="Warning Text" xfId="1545"/>
    <cellStyle name="year" xfId="1546"/>
    <cellStyle name="Акцент1 10" xfId="1547"/>
    <cellStyle name="Акцент1 2" xfId="1548"/>
    <cellStyle name="Акцент1 2 2" xfId="1549"/>
    <cellStyle name="Акцент1 3" xfId="1550"/>
    <cellStyle name="Акцент1 3 2" xfId="1551"/>
    <cellStyle name="Акцент1 4" xfId="1552"/>
    <cellStyle name="Акцент1 4 2" xfId="1553"/>
    <cellStyle name="Акцент1 5" xfId="1554"/>
    <cellStyle name="Акцент1 5 2" xfId="1555"/>
    <cellStyle name="Акцент1 6" xfId="1556"/>
    <cellStyle name="Акцент1 6 2" xfId="1557"/>
    <cellStyle name="Акцент1 7" xfId="1558"/>
    <cellStyle name="Акцент1 7 2" xfId="1559"/>
    <cellStyle name="Акцент1 8" xfId="1560"/>
    <cellStyle name="Акцент1 8 2" xfId="1561"/>
    <cellStyle name="Акцент1 9" xfId="1562"/>
    <cellStyle name="Акцент1 9 2" xfId="1563"/>
    <cellStyle name="Акцент2 10" xfId="1564"/>
    <cellStyle name="Акцент2 2" xfId="1565"/>
    <cellStyle name="Акцент2 2 2" xfId="1566"/>
    <cellStyle name="Акцент2 3" xfId="1567"/>
    <cellStyle name="Акцент2 3 2" xfId="1568"/>
    <cellStyle name="Акцент2 4" xfId="1569"/>
    <cellStyle name="Акцент2 4 2" xfId="1570"/>
    <cellStyle name="Акцент2 5" xfId="1571"/>
    <cellStyle name="Акцент2 5 2" xfId="1572"/>
    <cellStyle name="Акцент2 6" xfId="1573"/>
    <cellStyle name="Акцент2 6 2" xfId="1574"/>
    <cellStyle name="Акцент2 7" xfId="1575"/>
    <cellStyle name="Акцент2 7 2" xfId="1576"/>
    <cellStyle name="Акцент2 8" xfId="1577"/>
    <cellStyle name="Акцент2 8 2" xfId="1578"/>
    <cellStyle name="Акцент2 9" xfId="1579"/>
    <cellStyle name="Акцент2 9 2" xfId="1580"/>
    <cellStyle name="Акцент3 10" xfId="1581"/>
    <cellStyle name="Акцент3 2" xfId="1582"/>
    <cellStyle name="Акцент3 2 2" xfId="1583"/>
    <cellStyle name="Акцент3 3" xfId="1584"/>
    <cellStyle name="Акцент3 3 2" xfId="1585"/>
    <cellStyle name="Акцент3 4" xfId="1586"/>
    <cellStyle name="Акцент3 4 2" xfId="1587"/>
    <cellStyle name="Акцент3 5" xfId="1588"/>
    <cellStyle name="Акцент3 5 2" xfId="1589"/>
    <cellStyle name="Акцент3 6" xfId="1590"/>
    <cellStyle name="Акцент3 6 2" xfId="1591"/>
    <cellStyle name="Акцент3 7" xfId="1592"/>
    <cellStyle name="Акцент3 7 2" xfId="1593"/>
    <cellStyle name="Акцент3 8" xfId="1594"/>
    <cellStyle name="Акцент3 8 2" xfId="1595"/>
    <cellStyle name="Акцент3 9" xfId="1596"/>
    <cellStyle name="Акцент3 9 2" xfId="1597"/>
    <cellStyle name="Акцент4 10" xfId="1598"/>
    <cellStyle name="Акцент4 2" xfId="1599"/>
    <cellStyle name="Акцент4 2 2" xfId="1600"/>
    <cellStyle name="Акцент4 3" xfId="1601"/>
    <cellStyle name="Акцент4 3 2" xfId="1602"/>
    <cellStyle name="Акцент4 4" xfId="1603"/>
    <cellStyle name="Акцент4 4 2" xfId="1604"/>
    <cellStyle name="Акцент4 5" xfId="1605"/>
    <cellStyle name="Акцент4 5 2" xfId="1606"/>
    <cellStyle name="Акцент4 6" xfId="1607"/>
    <cellStyle name="Акцент4 6 2" xfId="1608"/>
    <cellStyle name="Акцент4 7" xfId="1609"/>
    <cellStyle name="Акцент4 7 2" xfId="1610"/>
    <cellStyle name="Акцент4 8" xfId="1611"/>
    <cellStyle name="Акцент4 8 2" xfId="1612"/>
    <cellStyle name="Акцент4 9" xfId="1613"/>
    <cellStyle name="Акцент4 9 2" xfId="1614"/>
    <cellStyle name="Акцент5 10" xfId="1615"/>
    <cellStyle name="Акцент5 2" xfId="1616"/>
    <cellStyle name="Акцент5 2 2" xfId="1617"/>
    <cellStyle name="Акцент5 3" xfId="1618"/>
    <cellStyle name="Акцент5 3 2" xfId="1619"/>
    <cellStyle name="Акцент5 4" xfId="1620"/>
    <cellStyle name="Акцент5 4 2" xfId="1621"/>
    <cellStyle name="Акцент5 5" xfId="1622"/>
    <cellStyle name="Акцент5 5 2" xfId="1623"/>
    <cellStyle name="Акцент5 6" xfId="1624"/>
    <cellStyle name="Акцент5 6 2" xfId="1625"/>
    <cellStyle name="Акцент5 7" xfId="1626"/>
    <cellStyle name="Акцент5 7 2" xfId="1627"/>
    <cellStyle name="Акцент5 8" xfId="1628"/>
    <cellStyle name="Акцент5 8 2" xfId="1629"/>
    <cellStyle name="Акцент5 9" xfId="1630"/>
    <cellStyle name="Акцент5 9 2" xfId="1631"/>
    <cellStyle name="Акцент6 10" xfId="1632"/>
    <cellStyle name="Акцент6 2" xfId="1633"/>
    <cellStyle name="Акцент6 2 2" xfId="1634"/>
    <cellStyle name="Акцент6 3" xfId="1635"/>
    <cellStyle name="Акцент6 3 2" xfId="1636"/>
    <cellStyle name="Акцент6 4" xfId="1637"/>
    <cellStyle name="Акцент6 4 2" xfId="1638"/>
    <cellStyle name="Акцент6 5" xfId="1639"/>
    <cellStyle name="Акцент6 5 2" xfId="1640"/>
    <cellStyle name="Акцент6 6" xfId="1641"/>
    <cellStyle name="Акцент6 6 2" xfId="1642"/>
    <cellStyle name="Акцент6 7" xfId="1643"/>
    <cellStyle name="Акцент6 7 2" xfId="1644"/>
    <cellStyle name="Акцент6 8" xfId="1645"/>
    <cellStyle name="Акцент6 8 2" xfId="1646"/>
    <cellStyle name="Акцент6 9" xfId="1647"/>
    <cellStyle name="Акцент6 9 2" xfId="1648"/>
    <cellStyle name="Беззащитный" xfId="1649"/>
    <cellStyle name="Ввод  10" xfId="1650"/>
    <cellStyle name="Ввод  2" xfId="1651"/>
    <cellStyle name="Ввод  2 2" xfId="1652"/>
    <cellStyle name="Ввод  2_46EE.2011(v1.0)" xfId="1653"/>
    <cellStyle name="Ввод  3" xfId="1654"/>
    <cellStyle name="Ввод  3 2" xfId="1655"/>
    <cellStyle name="Ввод  3_46EE.2011(v1.0)" xfId="1656"/>
    <cellStyle name="Ввод  4" xfId="1657"/>
    <cellStyle name="Ввод  4 2" xfId="1658"/>
    <cellStyle name="Ввод  4_46EE.2011(v1.0)" xfId="1659"/>
    <cellStyle name="Ввод  5" xfId="1660"/>
    <cellStyle name="Ввод  5 2" xfId="1661"/>
    <cellStyle name="Ввод  5_46EE.2011(v1.0)" xfId="1662"/>
    <cellStyle name="Ввод  6" xfId="1663"/>
    <cellStyle name="Ввод  6 2" xfId="1664"/>
    <cellStyle name="Ввод  6_46EE.2011(v1.0)" xfId="1665"/>
    <cellStyle name="Ввод  7" xfId="1666"/>
    <cellStyle name="Ввод  7 2" xfId="1667"/>
    <cellStyle name="Ввод  7_46EE.2011(v1.0)" xfId="1668"/>
    <cellStyle name="Ввод  8" xfId="1669"/>
    <cellStyle name="Ввод  8 2" xfId="1670"/>
    <cellStyle name="Ввод  8_46EE.2011(v1.0)" xfId="1671"/>
    <cellStyle name="Ввод  9" xfId="1672"/>
    <cellStyle name="Ввод  9 2" xfId="1673"/>
    <cellStyle name="Ввод  9_46EE.2011(v1.0)" xfId="1674"/>
    <cellStyle name="Верт. заголовок" xfId="1675"/>
    <cellStyle name="Вес_продукта" xfId="1676"/>
    <cellStyle name="Вывод 10" xfId="1677"/>
    <cellStyle name="Вывод 2" xfId="1678"/>
    <cellStyle name="Вывод 2 2" xfId="1679"/>
    <cellStyle name="Вывод 2_46EE.2011(v1.0)" xfId="1680"/>
    <cellStyle name="Вывод 3" xfId="1681"/>
    <cellStyle name="Вывод 3 2" xfId="1682"/>
    <cellStyle name="Вывод 3_46EE.2011(v1.0)" xfId="1683"/>
    <cellStyle name="Вывод 4" xfId="1684"/>
    <cellStyle name="Вывод 4 2" xfId="1685"/>
    <cellStyle name="Вывод 4_46EE.2011(v1.0)" xfId="1686"/>
    <cellStyle name="Вывод 5" xfId="1687"/>
    <cellStyle name="Вывод 5 2" xfId="1688"/>
    <cellStyle name="Вывод 5_46EE.2011(v1.0)" xfId="1689"/>
    <cellStyle name="Вывод 6" xfId="1690"/>
    <cellStyle name="Вывод 6 2" xfId="1691"/>
    <cellStyle name="Вывод 6_46EE.2011(v1.0)" xfId="1692"/>
    <cellStyle name="Вывод 7" xfId="1693"/>
    <cellStyle name="Вывод 7 2" xfId="1694"/>
    <cellStyle name="Вывод 7_46EE.2011(v1.0)" xfId="1695"/>
    <cellStyle name="Вывод 8" xfId="1696"/>
    <cellStyle name="Вывод 8 2" xfId="1697"/>
    <cellStyle name="Вывод 8_46EE.2011(v1.0)" xfId="1698"/>
    <cellStyle name="Вывод 9" xfId="1699"/>
    <cellStyle name="Вывод 9 2" xfId="1700"/>
    <cellStyle name="Вывод 9_46EE.2011(v1.0)" xfId="1701"/>
    <cellStyle name="Вычисление 10" xfId="1702"/>
    <cellStyle name="Вычисление 2" xfId="1703"/>
    <cellStyle name="Вычисление 2 2" xfId="1704"/>
    <cellStyle name="Вычисление 2_46EE.2011(v1.0)" xfId="1705"/>
    <cellStyle name="Вычисление 3" xfId="1706"/>
    <cellStyle name="Вычисление 3 2" xfId="1707"/>
    <cellStyle name="Вычисление 3_46EE.2011(v1.0)" xfId="1708"/>
    <cellStyle name="Вычисление 4" xfId="1709"/>
    <cellStyle name="Вычисление 4 2" xfId="1710"/>
    <cellStyle name="Вычисление 4_46EE.2011(v1.0)" xfId="1711"/>
    <cellStyle name="Вычисление 5" xfId="1712"/>
    <cellStyle name="Вычисление 5 2" xfId="1713"/>
    <cellStyle name="Вычисление 5_46EE.2011(v1.0)" xfId="1714"/>
    <cellStyle name="Вычисление 6" xfId="1715"/>
    <cellStyle name="Вычисление 6 2" xfId="1716"/>
    <cellStyle name="Вычисление 6_46EE.2011(v1.0)" xfId="1717"/>
    <cellStyle name="Вычисление 7" xfId="1718"/>
    <cellStyle name="Вычисление 7 2" xfId="1719"/>
    <cellStyle name="Вычисление 7_46EE.2011(v1.0)" xfId="1720"/>
    <cellStyle name="Вычисление 8" xfId="1721"/>
    <cellStyle name="Вычисление 8 2" xfId="1722"/>
    <cellStyle name="Вычисление 8_46EE.2011(v1.0)" xfId="1723"/>
    <cellStyle name="Вычисление 9" xfId="1724"/>
    <cellStyle name="Вычисление 9 2" xfId="1725"/>
    <cellStyle name="Вычисление 9_46EE.2011(v1.0)" xfId="1726"/>
    <cellStyle name="Гиперссылка 2" xfId="1727"/>
    <cellStyle name="Гиперссылка 2 2" xfId="1728"/>
    <cellStyle name="Гиперссылка 2 3" xfId="1729"/>
    <cellStyle name="Гиперссылка 3" xfId="1730"/>
    <cellStyle name="Гиперссылка 4" xfId="1731"/>
    <cellStyle name="Гиперссылка 4 2" xfId="1732"/>
    <cellStyle name="Гиперссылка 5" xfId="1733"/>
    <cellStyle name="Группа" xfId="1734"/>
    <cellStyle name="Группа 0" xfId="1735"/>
    <cellStyle name="Группа 1" xfId="1736"/>
    <cellStyle name="Группа 2" xfId="1737"/>
    <cellStyle name="Группа 3" xfId="1738"/>
    <cellStyle name="Группа 4" xfId="1739"/>
    <cellStyle name="Группа 5" xfId="1740"/>
    <cellStyle name="Группа 6" xfId="1741"/>
    <cellStyle name="Группа 7" xfId="1742"/>
    <cellStyle name="Группа 8" xfId="1743"/>
    <cellStyle name="Группа_4DNS.UPDATE.EXAMPLE" xfId="1744"/>
    <cellStyle name="ДАТА" xfId="1745"/>
    <cellStyle name="ДАТА 2" xfId="1746"/>
    <cellStyle name="ДАТА 3" xfId="1747"/>
    <cellStyle name="ДАТА 4" xfId="1748"/>
    <cellStyle name="ДАТА 5" xfId="1749"/>
    <cellStyle name="ДАТА 6" xfId="1750"/>
    <cellStyle name="ДАТА 7" xfId="1751"/>
    <cellStyle name="ДАТА 8" xfId="1752"/>
    <cellStyle name="ДАТА 9" xfId="1753"/>
    <cellStyle name="ДАТА_1" xfId="1754"/>
    <cellStyle name="Денежный 2" xfId="1755"/>
    <cellStyle name="Денежный 2 2" xfId="1756"/>
    <cellStyle name="Денежный 2_INDEX.STATION.2012(v1.0)_" xfId="1757"/>
    <cellStyle name="Денежный 3" xfId="1758"/>
    <cellStyle name="Заголовок" xfId="1759"/>
    <cellStyle name="Заголовок 1 10" xfId="1760"/>
    <cellStyle name="Заголовок 1 2" xfId="1761"/>
    <cellStyle name="Заголовок 1 2 2" xfId="1762"/>
    <cellStyle name="Заголовок 1 2_46EE.2011(v1.0)" xfId="1763"/>
    <cellStyle name="Заголовок 1 3" xfId="1764"/>
    <cellStyle name="Заголовок 1 3 2" xfId="1765"/>
    <cellStyle name="Заголовок 1 3_46EE.2011(v1.0)" xfId="1766"/>
    <cellStyle name="Заголовок 1 4" xfId="1767"/>
    <cellStyle name="Заголовок 1 4 2" xfId="1768"/>
    <cellStyle name="Заголовок 1 4_46EE.2011(v1.0)" xfId="1769"/>
    <cellStyle name="Заголовок 1 5" xfId="1770"/>
    <cellStyle name="Заголовок 1 5 2" xfId="1771"/>
    <cellStyle name="Заголовок 1 5_46EE.2011(v1.0)" xfId="1772"/>
    <cellStyle name="Заголовок 1 6" xfId="1773"/>
    <cellStyle name="Заголовок 1 6 2" xfId="1774"/>
    <cellStyle name="Заголовок 1 6_46EE.2011(v1.0)" xfId="1775"/>
    <cellStyle name="Заголовок 1 7" xfId="1776"/>
    <cellStyle name="Заголовок 1 7 2" xfId="1777"/>
    <cellStyle name="Заголовок 1 7_46EE.2011(v1.0)" xfId="1778"/>
    <cellStyle name="Заголовок 1 8" xfId="1779"/>
    <cellStyle name="Заголовок 1 8 2" xfId="1780"/>
    <cellStyle name="Заголовок 1 8_46EE.2011(v1.0)" xfId="1781"/>
    <cellStyle name="Заголовок 1 9" xfId="1782"/>
    <cellStyle name="Заголовок 1 9 2" xfId="1783"/>
    <cellStyle name="Заголовок 1 9_46EE.2011(v1.0)" xfId="1784"/>
    <cellStyle name="Заголовок 2 10" xfId="1785"/>
    <cellStyle name="Заголовок 2 2" xfId="1786"/>
    <cellStyle name="Заголовок 2 2 2" xfId="1787"/>
    <cellStyle name="Заголовок 2 2_46EE.2011(v1.0)" xfId="1788"/>
    <cellStyle name="Заголовок 2 3" xfId="1789"/>
    <cellStyle name="Заголовок 2 3 2" xfId="1790"/>
    <cellStyle name="Заголовок 2 3_46EE.2011(v1.0)" xfId="1791"/>
    <cellStyle name="Заголовок 2 4" xfId="1792"/>
    <cellStyle name="Заголовок 2 4 2" xfId="1793"/>
    <cellStyle name="Заголовок 2 4_46EE.2011(v1.0)" xfId="1794"/>
    <cellStyle name="Заголовок 2 5" xfId="1795"/>
    <cellStyle name="Заголовок 2 5 2" xfId="1796"/>
    <cellStyle name="Заголовок 2 5_46EE.2011(v1.0)" xfId="1797"/>
    <cellStyle name="Заголовок 2 6" xfId="1798"/>
    <cellStyle name="Заголовок 2 6 2" xfId="1799"/>
    <cellStyle name="Заголовок 2 6_46EE.2011(v1.0)" xfId="1800"/>
    <cellStyle name="Заголовок 2 7" xfId="1801"/>
    <cellStyle name="Заголовок 2 7 2" xfId="1802"/>
    <cellStyle name="Заголовок 2 7_46EE.2011(v1.0)" xfId="1803"/>
    <cellStyle name="Заголовок 2 8" xfId="1804"/>
    <cellStyle name="Заголовок 2 8 2" xfId="1805"/>
    <cellStyle name="Заголовок 2 8_46EE.2011(v1.0)" xfId="1806"/>
    <cellStyle name="Заголовок 2 9" xfId="1807"/>
    <cellStyle name="Заголовок 2 9 2" xfId="1808"/>
    <cellStyle name="Заголовок 2 9_46EE.2011(v1.0)" xfId="1809"/>
    <cellStyle name="Заголовок 3 10" xfId="1810"/>
    <cellStyle name="Заголовок 3 2" xfId="1811"/>
    <cellStyle name="Заголовок 3 2 2" xfId="1812"/>
    <cellStyle name="Заголовок 3 2_46EE.2011(v1.0)" xfId="1813"/>
    <cellStyle name="Заголовок 3 3" xfId="1814"/>
    <cellStyle name="Заголовок 3 3 2" xfId="1815"/>
    <cellStyle name="Заголовок 3 3_46EE.2011(v1.0)" xfId="1816"/>
    <cellStyle name="Заголовок 3 4" xfId="1817"/>
    <cellStyle name="Заголовок 3 4 2" xfId="1818"/>
    <cellStyle name="Заголовок 3 4_46EE.2011(v1.0)" xfId="1819"/>
    <cellStyle name="Заголовок 3 5" xfId="1820"/>
    <cellStyle name="Заголовок 3 5 2" xfId="1821"/>
    <cellStyle name="Заголовок 3 5_46EE.2011(v1.0)" xfId="1822"/>
    <cellStyle name="Заголовок 3 6" xfId="1823"/>
    <cellStyle name="Заголовок 3 6 2" xfId="1824"/>
    <cellStyle name="Заголовок 3 6_46EE.2011(v1.0)" xfId="1825"/>
    <cellStyle name="Заголовок 3 7" xfId="1826"/>
    <cellStyle name="Заголовок 3 7 2" xfId="1827"/>
    <cellStyle name="Заголовок 3 7_46EE.2011(v1.0)" xfId="1828"/>
    <cellStyle name="Заголовок 3 8" xfId="1829"/>
    <cellStyle name="Заголовок 3 8 2" xfId="1830"/>
    <cellStyle name="Заголовок 3 8_46EE.2011(v1.0)" xfId="1831"/>
    <cellStyle name="Заголовок 3 9" xfId="1832"/>
    <cellStyle name="Заголовок 3 9 2" xfId="1833"/>
    <cellStyle name="Заголовок 3 9_46EE.2011(v1.0)" xfId="1834"/>
    <cellStyle name="Заголовок 4 10" xfId="1835"/>
    <cellStyle name="Заголовок 4 2" xfId="1836"/>
    <cellStyle name="Заголовок 4 2 2" xfId="1837"/>
    <cellStyle name="Заголовок 4 3" xfId="1838"/>
    <cellStyle name="Заголовок 4 3 2" xfId="1839"/>
    <cellStyle name="Заголовок 4 4" xfId="1840"/>
    <cellStyle name="Заголовок 4 4 2" xfId="1841"/>
    <cellStyle name="Заголовок 4 5" xfId="1842"/>
    <cellStyle name="Заголовок 4 5 2" xfId="1843"/>
    <cellStyle name="Заголовок 4 6" xfId="1844"/>
    <cellStyle name="Заголовок 4 6 2" xfId="1845"/>
    <cellStyle name="Заголовок 4 7" xfId="1846"/>
    <cellStyle name="Заголовок 4 7 2" xfId="1847"/>
    <cellStyle name="Заголовок 4 8" xfId="1848"/>
    <cellStyle name="Заголовок 4 8 2" xfId="1849"/>
    <cellStyle name="Заголовок 4 9" xfId="1850"/>
    <cellStyle name="Заголовок 4 9 2" xfId="1851"/>
    <cellStyle name="ЗАГОЛОВОК1" xfId="1852"/>
    <cellStyle name="ЗАГОЛОВОК2" xfId="1853"/>
    <cellStyle name="ЗаголовокСтолбца" xfId="1854"/>
    <cellStyle name="Защитный" xfId="1855"/>
    <cellStyle name="Значение" xfId="1856"/>
    <cellStyle name="Зоголовок" xfId="1857"/>
    <cellStyle name="Итог 10" xfId="1858"/>
    <cellStyle name="Итог 2" xfId="1859"/>
    <cellStyle name="Итог 2 2" xfId="1860"/>
    <cellStyle name="Итог 2_46EE.2011(v1.0)" xfId="1861"/>
    <cellStyle name="Итог 3" xfId="1862"/>
    <cellStyle name="Итог 3 2" xfId="1863"/>
    <cellStyle name="Итог 3_46EE.2011(v1.0)" xfId="1864"/>
    <cellStyle name="Итог 4" xfId="1865"/>
    <cellStyle name="Итог 4 2" xfId="1866"/>
    <cellStyle name="Итог 4_46EE.2011(v1.0)" xfId="1867"/>
    <cellStyle name="Итог 5" xfId="1868"/>
    <cellStyle name="Итог 5 2" xfId="1869"/>
    <cellStyle name="Итог 5_46EE.2011(v1.0)" xfId="1870"/>
    <cellStyle name="Итог 6" xfId="1871"/>
    <cellStyle name="Итог 6 2" xfId="1872"/>
    <cellStyle name="Итог 6_46EE.2011(v1.0)" xfId="1873"/>
    <cellStyle name="Итог 7" xfId="1874"/>
    <cellStyle name="Итог 7 2" xfId="1875"/>
    <cellStyle name="Итог 7_46EE.2011(v1.0)" xfId="1876"/>
    <cellStyle name="Итог 8" xfId="1877"/>
    <cellStyle name="Итог 8 2" xfId="1878"/>
    <cellStyle name="Итог 8_46EE.2011(v1.0)" xfId="1879"/>
    <cellStyle name="Итог 9" xfId="1880"/>
    <cellStyle name="Итог 9 2" xfId="1881"/>
    <cellStyle name="Итог 9_46EE.2011(v1.0)" xfId="1882"/>
    <cellStyle name="Итого" xfId="1883"/>
    <cellStyle name="ИТОГОВЫЙ" xfId="1884"/>
    <cellStyle name="ИТОГОВЫЙ 2" xfId="1885"/>
    <cellStyle name="ИТОГОВЫЙ 3" xfId="1886"/>
    <cellStyle name="ИТОГОВЫЙ 4" xfId="1887"/>
    <cellStyle name="ИТОГОВЫЙ 5" xfId="1888"/>
    <cellStyle name="ИТОГОВЫЙ 6" xfId="1889"/>
    <cellStyle name="ИТОГОВЫЙ 7" xfId="1890"/>
    <cellStyle name="ИТОГОВЫЙ 8" xfId="1891"/>
    <cellStyle name="ИТОГОВЫЙ 9" xfId="1892"/>
    <cellStyle name="ИТОГОВЫЙ_1" xfId="1893"/>
    <cellStyle name="Контрольная ячейка 10" xfId="1894"/>
    <cellStyle name="Контрольная ячейка 2" xfId="1895"/>
    <cellStyle name="Контрольная ячейка 2 2" xfId="1896"/>
    <cellStyle name="Контрольная ячейка 2_46EE.2011(v1.0)" xfId="1897"/>
    <cellStyle name="Контрольная ячейка 3" xfId="1898"/>
    <cellStyle name="Контрольная ячейка 3 2" xfId="1899"/>
    <cellStyle name="Контрольная ячейка 3_46EE.2011(v1.0)" xfId="1900"/>
    <cellStyle name="Контрольная ячейка 4" xfId="1901"/>
    <cellStyle name="Контрольная ячейка 4 2" xfId="1902"/>
    <cellStyle name="Контрольная ячейка 4_46EE.2011(v1.0)" xfId="1903"/>
    <cellStyle name="Контрольная ячейка 5" xfId="1904"/>
    <cellStyle name="Контрольная ячейка 5 2" xfId="1905"/>
    <cellStyle name="Контрольная ячейка 5_46EE.2011(v1.0)" xfId="1906"/>
    <cellStyle name="Контрольная ячейка 6" xfId="1907"/>
    <cellStyle name="Контрольная ячейка 6 2" xfId="1908"/>
    <cellStyle name="Контрольная ячейка 6_46EE.2011(v1.0)" xfId="1909"/>
    <cellStyle name="Контрольная ячейка 7" xfId="1910"/>
    <cellStyle name="Контрольная ячейка 7 2" xfId="1911"/>
    <cellStyle name="Контрольная ячейка 7_46EE.2011(v1.0)" xfId="1912"/>
    <cellStyle name="Контрольная ячейка 8" xfId="1913"/>
    <cellStyle name="Контрольная ячейка 8 2" xfId="1914"/>
    <cellStyle name="Контрольная ячейка 8_46EE.2011(v1.0)" xfId="1915"/>
    <cellStyle name="Контрольная ячейка 9" xfId="1916"/>
    <cellStyle name="Контрольная ячейка 9 2" xfId="1917"/>
    <cellStyle name="Контрольная ячейка 9_46EE.2011(v1.0)" xfId="1918"/>
    <cellStyle name="Миша (бланки отчетности)" xfId="1919"/>
    <cellStyle name="Мои наименования показателей" xfId="1924"/>
    <cellStyle name="Мои наименования показателей 10" xfId="1925"/>
    <cellStyle name="Мои наименования показателей 11" xfId="1926"/>
    <cellStyle name="Мои наименования показателей 2" xfId="1927"/>
    <cellStyle name="Мои наименования показателей 2 2" xfId="1928"/>
    <cellStyle name="Мои наименования показателей 2 3" xfId="1929"/>
    <cellStyle name="Мои наименования показателей 2 4" xfId="1930"/>
    <cellStyle name="Мои наименования показателей 2 5" xfId="1931"/>
    <cellStyle name="Мои наименования показателей 2 6" xfId="1932"/>
    <cellStyle name="Мои наименования показателей 2 7" xfId="1933"/>
    <cellStyle name="Мои наименования показателей 2 8" xfId="1934"/>
    <cellStyle name="Мои наименования показателей 2 9" xfId="1935"/>
    <cellStyle name="Мои наименования показателей 2_1" xfId="1936"/>
    <cellStyle name="Мои наименования показателей 3" xfId="1937"/>
    <cellStyle name="Мои наименования показателей 3 2" xfId="1938"/>
    <cellStyle name="Мои наименования показателей 3 3" xfId="1939"/>
    <cellStyle name="Мои наименования показателей 3 4" xfId="1940"/>
    <cellStyle name="Мои наименования показателей 3 5" xfId="1941"/>
    <cellStyle name="Мои наименования показателей 3 6" xfId="1942"/>
    <cellStyle name="Мои наименования показателей 3 7" xfId="1943"/>
    <cellStyle name="Мои наименования показателей 3 8" xfId="1944"/>
    <cellStyle name="Мои наименования показателей 3 9" xfId="1945"/>
    <cellStyle name="Мои наименования показателей 3_1" xfId="1946"/>
    <cellStyle name="Мои наименования показателей 4" xfId="1947"/>
    <cellStyle name="Мои наименования показателей 4 2" xfId="1948"/>
    <cellStyle name="Мои наименования показателей 4 3" xfId="1949"/>
    <cellStyle name="Мои наименования показателей 4 4" xfId="1950"/>
    <cellStyle name="Мои наименования показателей 4 5" xfId="1951"/>
    <cellStyle name="Мои наименования показателей 4 6" xfId="1952"/>
    <cellStyle name="Мои наименования показателей 4 7" xfId="1953"/>
    <cellStyle name="Мои наименования показателей 4 8" xfId="1954"/>
    <cellStyle name="Мои наименования показателей 4 9" xfId="1955"/>
    <cellStyle name="Мои наименования показателей 4_1" xfId="1956"/>
    <cellStyle name="Мои наименования показателей 5" xfId="1957"/>
    <cellStyle name="Мои наименования показателей 5 2" xfId="1958"/>
    <cellStyle name="Мои наименования показателей 5 3" xfId="1959"/>
    <cellStyle name="Мои наименования показателей 5 4" xfId="1960"/>
    <cellStyle name="Мои наименования показателей 5 5" xfId="1961"/>
    <cellStyle name="Мои наименования показателей 5 6" xfId="1962"/>
    <cellStyle name="Мои наименования показателей 5 7" xfId="1963"/>
    <cellStyle name="Мои наименования показателей 5 8" xfId="1964"/>
    <cellStyle name="Мои наименования показателей 5 9" xfId="1965"/>
    <cellStyle name="Мои наименования показателей 5_1" xfId="1966"/>
    <cellStyle name="Мои наименования показателей 6" xfId="1967"/>
    <cellStyle name="Мои наименования показателей 6 2" xfId="1968"/>
    <cellStyle name="Мои наименования показателей 6 3" xfId="1969"/>
    <cellStyle name="Мои наименования показателей 6_46EE.2011(v1.0)" xfId="1970"/>
    <cellStyle name="Мои наименования показателей 7" xfId="1971"/>
    <cellStyle name="Мои наименования показателей 7 2" xfId="1972"/>
    <cellStyle name="Мои наименования показателей 7 3" xfId="1973"/>
    <cellStyle name="Мои наименования показателей 7_46EE.2011(v1.0)" xfId="1974"/>
    <cellStyle name="Мои наименования показателей 8" xfId="1975"/>
    <cellStyle name="Мои наименования показателей 8 2" xfId="1976"/>
    <cellStyle name="Мои наименования показателей 8 3" xfId="1977"/>
    <cellStyle name="Мои наименования показателей 8_46EE.2011(v1.0)" xfId="1978"/>
    <cellStyle name="Мои наименования показателей 9" xfId="1979"/>
    <cellStyle name="Мои наименования показателей_46EE.2011" xfId="1980"/>
    <cellStyle name="Мой заголовок" xfId="1920"/>
    <cellStyle name="Мой заголовок листа" xfId="1921"/>
    <cellStyle name="Мой заголовок листа 2" xfId="1922"/>
    <cellStyle name="Мой заголовок_Новая инструкция1_фст" xfId="1923"/>
    <cellStyle name="назв фил" xfId="1981"/>
    <cellStyle name="Название 10" xfId="1982"/>
    <cellStyle name="Название 2" xfId="1983"/>
    <cellStyle name="Название 2 2" xfId="1984"/>
    <cellStyle name="Название 3" xfId="1985"/>
    <cellStyle name="Название 3 2" xfId="1986"/>
    <cellStyle name="Название 4" xfId="1987"/>
    <cellStyle name="Название 4 2" xfId="1988"/>
    <cellStyle name="Название 5" xfId="1989"/>
    <cellStyle name="Название 5 2" xfId="1990"/>
    <cellStyle name="Название 6" xfId="1991"/>
    <cellStyle name="Название 6 2" xfId="1992"/>
    <cellStyle name="Название 7" xfId="1993"/>
    <cellStyle name="Название 7 2" xfId="1994"/>
    <cellStyle name="Название 8" xfId="1995"/>
    <cellStyle name="Название 8 2" xfId="1996"/>
    <cellStyle name="Название 9" xfId="1997"/>
    <cellStyle name="Название 9 2" xfId="1998"/>
    <cellStyle name="Невидимый" xfId="1999"/>
    <cellStyle name="Нейтральный 10" xfId="2000"/>
    <cellStyle name="Нейтральный 2" xfId="2001"/>
    <cellStyle name="Нейтральный 2 2" xfId="2002"/>
    <cellStyle name="Нейтральный 3" xfId="2003"/>
    <cellStyle name="Нейтральный 3 2" xfId="2004"/>
    <cellStyle name="Нейтральный 4" xfId="2005"/>
    <cellStyle name="Нейтральный 4 2" xfId="2006"/>
    <cellStyle name="Нейтральный 5" xfId="2007"/>
    <cellStyle name="Нейтральный 5 2" xfId="2008"/>
    <cellStyle name="Нейтральный 6" xfId="2009"/>
    <cellStyle name="Нейтральный 6 2" xfId="2010"/>
    <cellStyle name="Нейтральный 7" xfId="2011"/>
    <cellStyle name="Нейтральный 7 2" xfId="2012"/>
    <cellStyle name="Нейтральный 8" xfId="2013"/>
    <cellStyle name="Нейтральный 8 2" xfId="2014"/>
    <cellStyle name="Нейтральный 9" xfId="2015"/>
    <cellStyle name="Нейтральный 9 2" xfId="2016"/>
    <cellStyle name="Низ1" xfId="2017"/>
    <cellStyle name="Низ2" xfId="2018"/>
    <cellStyle name="Обычный" xfId="0" builtinId="0"/>
    <cellStyle name="Обычный 10" xfId="2019"/>
    <cellStyle name="Обычный 11" xfId="2020"/>
    <cellStyle name="Обычный 11 2" xfId="2021"/>
    <cellStyle name="Обычный 11 3" xfId="2022"/>
    <cellStyle name="Обычный 11_46EE.2011(v1.2)" xfId="2023"/>
    <cellStyle name="Обычный 12" xfId="2024"/>
    <cellStyle name="Обычный 12 2" xfId="2025"/>
    <cellStyle name="Обычный 13" xfId="2026"/>
    <cellStyle name="Обычный 14" xfId="2027"/>
    <cellStyle name="Обычный 15" xfId="2028"/>
    <cellStyle name="Обычный 16" xfId="2029"/>
    <cellStyle name="Обычный 17" xfId="2030"/>
    <cellStyle name="Обычный 18" xfId="2031"/>
    <cellStyle name="Обычный 19" xfId="2032"/>
    <cellStyle name="Обычный 2" xfId="2033"/>
    <cellStyle name="Обычный 2 10" xfId="2034"/>
    <cellStyle name="Обычный 2 11" xfId="2035"/>
    <cellStyle name="Обычный 2 12" xfId="2036"/>
    <cellStyle name="Обычный 2 2" xfId="2037"/>
    <cellStyle name="Обычный 2 2 2" xfId="2038"/>
    <cellStyle name="Обычный 2 2 2 2" xfId="2039"/>
    <cellStyle name="Обычный 2 2 2 2 2" xfId="2040"/>
    <cellStyle name="Обычный 2 2 2 3" xfId="2041"/>
    <cellStyle name="Обычный 2 2 2 4" xfId="2042"/>
    <cellStyle name="Обычный 2 2 2 5" xfId="2043"/>
    <cellStyle name="Обычный 2 2 3" xfId="2044"/>
    <cellStyle name="Обычный 2 2 3 2" xfId="2045"/>
    <cellStyle name="Обычный 2 2 4" xfId="2046"/>
    <cellStyle name="Обычный 2 2_46EE.2011(v1.0)" xfId="2047"/>
    <cellStyle name="Обычный 2 3" xfId="2048"/>
    <cellStyle name="Обычный 2 3 2" xfId="2049"/>
    <cellStyle name="Обычный 2 3 3" xfId="2050"/>
    <cellStyle name="Обычный 2 3_46EE.2011(v1.0)" xfId="2051"/>
    <cellStyle name="Обычный 2 4" xfId="2052"/>
    <cellStyle name="Обычный 2 4 2" xfId="2053"/>
    <cellStyle name="Обычный 2 4 3" xfId="2054"/>
    <cellStyle name="Обычный 2 4_46EE.2011(v1.0)" xfId="2055"/>
    <cellStyle name="Обычный 2 5" xfId="2056"/>
    <cellStyle name="Обычный 2 5 2" xfId="2057"/>
    <cellStyle name="Обычный 2 5 3" xfId="2058"/>
    <cellStyle name="Обычный 2 5_46EE.2011(v1.0)" xfId="2059"/>
    <cellStyle name="Обычный 2 6" xfId="2060"/>
    <cellStyle name="Обычный 2 6 2" xfId="2061"/>
    <cellStyle name="Обычный 2 6 3" xfId="2062"/>
    <cellStyle name="Обычный 2 6_46EE.2011(v1.0)" xfId="2063"/>
    <cellStyle name="Обычный 2 7" xfId="2064"/>
    <cellStyle name="Обычный 2 8" xfId="2065"/>
    <cellStyle name="Обычный 2 9" xfId="2066"/>
    <cellStyle name="Обычный 2_1" xfId="2067"/>
    <cellStyle name="Обычный 20" xfId="2068"/>
    <cellStyle name="Обычный 21" xfId="2069"/>
    <cellStyle name="Обычный 22" xfId="2070"/>
    <cellStyle name="Обычный 23" xfId="2071"/>
    <cellStyle name="Обычный 24" xfId="2072"/>
    <cellStyle name="Обычный 25" xfId="2073"/>
    <cellStyle name="Обычный 26" xfId="2074"/>
    <cellStyle name="Обычный 27" xfId="2075"/>
    <cellStyle name="Обычный 28" xfId="2076"/>
    <cellStyle name="Обычный 29" xfId="2077"/>
    <cellStyle name="Обычный 3" xfId="2078"/>
    <cellStyle name="Обычный 3 2" xfId="2079"/>
    <cellStyle name="Обычный 3 2 2" xfId="2080"/>
    <cellStyle name="Обычный 3 3" xfId="2081"/>
    <cellStyle name="Обычный 3 4" xfId="2082"/>
    <cellStyle name="Обычный 3_Общехоз." xfId="2083"/>
    <cellStyle name="Обычный 30" xfId="2084"/>
    <cellStyle name="Обычный 31" xfId="2085"/>
    <cellStyle name="Обычный 32" xfId="2086"/>
    <cellStyle name="Обычный 33" xfId="2087"/>
    <cellStyle name="Обычный 34" xfId="2088"/>
    <cellStyle name="Обычный 35" xfId="2089"/>
    <cellStyle name="Обычный 36" xfId="2090"/>
    <cellStyle name="Обычный 37" xfId="2091"/>
    <cellStyle name="Обычный 38" xfId="2092"/>
    <cellStyle name="Обычный 39" xfId="2093"/>
    <cellStyle name="Обычный 4" xfId="2094"/>
    <cellStyle name="Обычный 4 2" xfId="2095"/>
    <cellStyle name="Обычный 4 2 2" xfId="2096"/>
    <cellStyle name="Обычный 4 2 3" xfId="2097"/>
    <cellStyle name="Обычный 4 2 4" xfId="2098"/>
    <cellStyle name="Обычный 4 2_46EP.2012(v0.1)" xfId="2099"/>
    <cellStyle name="Обычный 4 3" xfId="2100"/>
    <cellStyle name="Обычный 4_ARMRAZR" xfId="2101"/>
    <cellStyle name="Обычный 40" xfId="2102"/>
    <cellStyle name="Обычный 41" xfId="2103"/>
    <cellStyle name="Обычный 42" xfId="2104"/>
    <cellStyle name="Обычный 43" xfId="2105"/>
    <cellStyle name="Обычный 43 2" xfId="2106"/>
    <cellStyle name="Обычный 44" xfId="2107"/>
    <cellStyle name="Обычный 45" xfId="2108"/>
    <cellStyle name="Обычный 5" xfId="2109"/>
    <cellStyle name="Обычный 5 2" xfId="2110"/>
    <cellStyle name="Обычный 6" xfId="2111"/>
    <cellStyle name="Обычный 6 2" xfId="2112"/>
    <cellStyle name="Обычный 7" xfId="2113"/>
    <cellStyle name="Обычный 7 2" xfId="2114"/>
    <cellStyle name="Обычный 8" xfId="2115"/>
    <cellStyle name="Обычный 8 2" xfId="2116"/>
    <cellStyle name="Обычный 9" xfId="2117"/>
    <cellStyle name="Обычный 9 2" xfId="2118"/>
    <cellStyle name="Ошибка" xfId="2119"/>
    <cellStyle name="Плохой 10" xfId="2120"/>
    <cellStyle name="Плохой 2" xfId="2121"/>
    <cellStyle name="Плохой 2 2" xfId="2122"/>
    <cellStyle name="Плохой 3" xfId="2123"/>
    <cellStyle name="Плохой 3 2" xfId="2124"/>
    <cellStyle name="Плохой 4" xfId="2125"/>
    <cellStyle name="Плохой 4 2" xfId="2126"/>
    <cellStyle name="Плохой 5" xfId="2127"/>
    <cellStyle name="Плохой 5 2" xfId="2128"/>
    <cellStyle name="Плохой 6" xfId="2129"/>
    <cellStyle name="Плохой 6 2" xfId="2130"/>
    <cellStyle name="Плохой 7" xfId="2131"/>
    <cellStyle name="Плохой 7 2" xfId="2132"/>
    <cellStyle name="Плохой 8" xfId="2133"/>
    <cellStyle name="Плохой 8 2" xfId="2134"/>
    <cellStyle name="Плохой 9" xfId="2135"/>
    <cellStyle name="Плохой 9 2" xfId="2136"/>
    <cellStyle name="По центру с переносом" xfId="2137"/>
    <cellStyle name="По центру с переносом 2" xfId="2138"/>
    <cellStyle name="По центру с переносом 3" xfId="2139"/>
    <cellStyle name="По центру с переносом 4" xfId="2140"/>
    <cellStyle name="По ширине с переносом" xfId="2141"/>
    <cellStyle name="По ширине с переносом 2" xfId="2142"/>
    <cellStyle name="По ширине с переносом 3" xfId="2143"/>
    <cellStyle name="По ширине с переносом 4" xfId="2144"/>
    <cellStyle name="Подгруппа" xfId="2145"/>
    <cellStyle name="Поле ввода" xfId="2146"/>
    <cellStyle name="Пояснение 10" xfId="2147"/>
    <cellStyle name="Пояснение 2" xfId="2148"/>
    <cellStyle name="Пояснение 2 2" xfId="2149"/>
    <cellStyle name="Пояснение 3" xfId="2150"/>
    <cellStyle name="Пояснение 3 2" xfId="2151"/>
    <cellStyle name="Пояснение 4" xfId="2152"/>
    <cellStyle name="Пояснение 4 2" xfId="2153"/>
    <cellStyle name="Пояснение 5" xfId="2154"/>
    <cellStyle name="Пояснение 5 2" xfId="2155"/>
    <cellStyle name="Пояснение 6" xfId="2156"/>
    <cellStyle name="Пояснение 6 2" xfId="2157"/>
    <cellStyle name="Пояснение 7" xfId="2158"/>
    <cellStyle name="Пояснение 7 2" xfId="2159"/>
    <cellStyle name="Пояснение 8" xfId="2160"/>
    <cellStyle name="Пояснение 8 2" xfId="2161"/>
    <cellStyle name="Пояснение 9" xfId="2162"/>
    <cellStyle name="Пояснение 9 2" xfId="2163"/>
    <cellStyle name="Примечание 10" xfId="2164"/>
    <cellStyle name="Примечание 10 2" xfId="2165"/>
    <cellStyle name="Примечание 10 3" xfId="2166"/>
    <cellStyle name="Примечание 10 4" xfId="2167"/>
    <cellStyle name="Примечание 10_46EE.2011(v1.0)" xfId="2168"/>
    <cellStyle name="Примечание 11" xfId="2169"/>
    <cellStyle name="Примечание 11 2" xfId="2170"/>
    <cellStyle name="Примечание 11 3" xfId="2171"/>
    <cellStyle name="Примечание 11 4" xfId="2172"/>
    <cellStyle name="Примечание 11_46EE.2011(v1.0)" xfId="2173"/>
    <cellStyle name="Примечание 12" xfId="2174"/>
    <cellStyle name="Примечание 12 2" xfId="2175"/>
    <cellStyle name="Примечание 12 3" xfId="2176"/>
    <cellStyle name="Примечание 12 4" xfId="2177"/>
    <cellStyle name="Примечание 12_46EE.2011(v1.0)" xfId="2178"/>
    <cellStyle name="Примечание 13" xfId="2179"/>
    <cellStyle name="Примечание 14" xfId="2180"/>
    <cellStyle name="Примечание 15" xfId="2181"/>
    <cellStyle name="Примечание 16" xfId="2182"/>
    <cellStyle name="Примечание 17" xfId="2183"/>
    <cellStyle name="Примечание 18" xfId="2184"/>
    <cellStyle name="Примечание 19" xfId="2185"/>
    <cellStyle name="Примечание 2" xfId="2186"/>
    <cellStyle name="Примечание 2 2" xfId="2187"/>
    <cellStyle name="Примечание 2 3" xfId="2188"/>
    <cellStyle name="Примечание 2 4" xfId="2189"/>
    <cellStyle name="Примечание 2 5" xfId="2190"/>
    <cellStyle name="Примечание 2 6" xfId="2191"/>
    <cellStyle name="Примечание 2 7" xfId="2192"/>
    <cellStyle name="Примечание 2 8" xfId="2193"/>
    <cellStyle name="Примечание 2 9" xfId="2194"/>
    <cellStyle name="Примечание 2_46EE.2011(v1.0)" xfId="2195"/>
    <cellStyle name="Примечание 20" xfId="2196"/>
    <cellStyle name="Примечание 21" xfId="2197"/>
    <cellStyle name="Примечание 22" xfId="2198"/>
    <cellStyle name="Примечание 23" xfId="2199"/>
    <cellStyle name="Примечание 24" xfId="2200"/>
    <cellStyle name="Примечание 25" xfId="2201"/>
    <cellStyle name="Примечание 26" xfId="2202"/>
    <cellStyle name="Примечание 27" xfId="2203"/>
    <cellStyle name="Примечание 28" xfId="2204"/>
    <cellStyle name="Примечание 29" xfId="2205"/>
    <cellStyle name="Примечание 3" xfId="2206"/>
    <cellStyle name="Примечание 3 2" xfId="2207"/>
    <cellStyle name="Примечание 3 3" xfId="2208"/>
    <cellStyle name="Примечание 3 4" xfId="2209"/>
    <cellStyle name="Примечание 3 5" xfId="2210"/>
    <cellStyle name="Примечание 3 6" xfId="2211"/>
    <cellStyle name="Примечание 3 7" xfId="2212"/>
    <cellStyle name="Примечание 3 8" xfId="2213"/>
    <cellStyle name="Примечание 3 9" xfId="2214"/>
    <cellStyle name="Примечание 3_46EE.2011(v1.0)" xfId="2215"/>
    <cellStyle name="Примечание 30" xfId="2216"/>
    <cellStyle name="Примечание 31" xfId="2217"/>
    <cellStyle name="Примечание 32" xfId="2218"/>
    <cellStyle name="Примечание 33" xfId="2219"/>
    <cellStyle name="Примечание 34" xfId="2220"/>
    <cellStyle name="Примечание 35" xfId="2221"/>
    <cellStyle name="Примечание 36" xfId="2222"/>
    <cellStyle name="Примечание 37" xfId="2223"/>
    <cellStyle name="Примечание 4" xfId="2224"/>
    <cellStyle name="Примечание 4 2" xfId="2225"/>
    <cellStyle name="Примечание 4 3" xfId="2226"/>
    <cellStyle name="Примечание 4 4" xfId="2227"/>
    <cellStyle name="Примечание 4 5" xfId="2228"/>
    <cellStyle name="Примечание 4 6" xfId="2229"/>
    <cellStyle name="Примечание 4 7" xfId="2230"/>
    <cellStyle name="Примечание 4 8" xfId="2231"/>
    <cellStyle name="Примечание 4 9" xfId="2232"/>
    <cellStyle name="Примечание 4_46EE.2011(v1.0)" xfId="2233"/>
    <cellStyle name="Примечание 5" xfId="2234"/>
    <cellStyle name="Примечание 5 2" xfId="2235"/>
    <cellStyle name="Примечание 5 3" xfId="2236"/>
    <cellStyle name="Примечание 5 4" xfId="2237"/>
    <cellStyle name="Примечание 5 5" xfId="2238"/>
    <cellStyle name="Примечание 5 6" xfId="2239"/>
    <cellStyle name="Примечание 5 7" xfId="2240"/>
    <cellStyle name="Примечание 5 8" xfId="2241"/>
    <cellStyle name="Примечание 5 9" xfId="2242"/>
    <cellStyle name="Примечание 5_46EE.2011(v1.0)" xfId="2243"/>
    <cellStyle name="Примечание 6" xfId="2244"/>
    <cellStyle name="Примечание 6 2" xfId="2245"/>
    <cellStyle name="Примечание 6_46EE.2011(v1.0)" xfId="2246"/>
    <cellStyle name="Примечание 7" xfId="2247"/>
    <cellStyle name="Примечание 7 2" xfId="2248"/>
    <cellStyle name="Примечание 7_46EE.2011(v1.0)" xfId="2249"/>
    <cellStyle name="Примечание 8" xfId="2250"/>
    <cellStyle name="Примечание 8 2" xfId="2251"/>
    <cellStyle name="Примечание 8_46EE.2011(v1.0)" xfId="2252"/>
    <cellStyle name="Примечание 9" xfId="2253"/>
    <cellStyle name="Примечание 9 2" xfId="2254"/>
    <cellStyle name="Примечание 9_46EE.2011(v1.0)" xfId="2255"/>
    <cellStyle name="Продукт" xfId="2256"/>
    <cellStyle name="Процентный" xfId="2" builtinId="5"/>
    <cellStyle name="Процентный 10" xfId="2257"/>
    <cellStyle name="Процентный 2" xfId="2258"/>
    <cellStyle name="Процентный 2 2" xfId="2259"/>
    <cellStyle name="Процентный 2 2 2" xfId="2260"/>
    <cellStyle name="Процентный 2 2 3" xfId="2261"/>
    <cellStyle name="Процентный 2 2 4" xfId="2262"/>
    <cellStyle name="Процентный 2 3" xfId="2263"/>
    <cellStyle name="Процентный 2 3 2" xfId="2264"/>
    <cellStyle name="Процентный 2 3 3" xfId="2265"/>
    <cellStyle name="Процентный 2 3 4" xfId="2266"/>
    <cellStyle name="Процентный 2 4" xfId="2267"/>
    <cellStyle name="Процентный 2 5" xfId="2268"/>
    <cellStyle name="Процентный 2 6" xfId="2269"/>
    <cellStyle name="Процентный 3" xfId="2270"/>
    <cellStyle name="Процентный 3 2" xfId="2271"/>
    <cellStyle name="Процентный 3 3" xfId="2272"/>
    <cellStyle name="Процентный 3 4" xfId="2273"/>
    <cellStyle name="Процентный 4" xfId="2274"/>
    <cellStyle name="Процентный 4 2" xfId="2275"/>
    <cellStyle name="Процентный 4 3" xfId="2276"/>
    <cellStyle name="Процентный 4 4" xfId="2277"/>
    <cellStyle name="Процентный 5" xfId="2278"/>
    <cellStyle name="Процентный 6" xfId="2279"/>
    <cellStyle name="Процентный 7" xfId="2280"/>
    <cellStyle name="Процентный 7 2" xfId="2281"/>
    <cellStyle name="Процентный 9" xfId="2282"/>
    <cellStyle name="Разница" xfId="2283"/>
    <cellStyle name="Рамки" xfId="2284"/>
    <cellStyle name="Сводная таблица" xfId="2285"/>
    <cellStyle name="Связанная ячейка 10" xfId="2286"/>
    <cellStyle name="Связанная ячейка 2" xfId="2287"/>
    <cellStyle name="Связанная ячейка 2 2" xfId="2288"/>
    <cellStyle name="Связанная ячейка 2_46EE.2011(v1.0)" xfId="2289"/>
    <cellStyle name="Связанная ячейка 3" xfId="2290"/>
    <cellStyle name="Связанная ячейка 3 2" xfId="2291"/>
    <cellStyle name="Связанная ячейка 3_46EE.2011(v1.0)" xfId="2292"/>
    <cellStyle name="Связанная ячейка 4" xfId="2293"/>
    <cellStyle name="Связанная ячейка 4 2" xfId="2294"/>
    <cellStyle name="Связанная ячейка 4_46EE.2011(v1.0)" xfId="2295"/>
    <cellStyle name="Связанная ячейка 5" xfId="2296"/>
    <cellStyle name="Связанная ячейка 5 2" xfId="2297"/>
    <cellStyle name="Связанная ячейка 5_46EE.2011(v1.0)" xfId="2298"/>
    <cellStyle name="Связанная ячейка 6" xfId="2299"/>
    <cellStyle name="Связанная ячейка 6 2" xfId="2300"/>
    <cellStyle name="Связанная ячейка 6_46EE.2011(v1.0)" xfId="2301"/>
    <cellStyle name="Связанная ячейка 7" xfId="2302"/>
    <cellStyle name="Связанная ячейка 7 2" xfId="2303"/>
    <cellStyle name="Связанная ячейка 7_46EE.2011(v1.0)" xfId="2304"/>
    <cellStyle name="Связанная ячейка 8" xfId="2305"/>
    <cellStyle name="Связанная ячейка 8 2" xfId="2306"/>
    <cellStyle name="Связанная ячейка 8_46EE.2011(v1.0)" xfId="2307"/>
    <cellStyle name="Связанная ячейка 9" xfId="2308"/>
    <cellStyle name="Связанная ячейка 9 2" xfId="2309"/>
    <cellStyle name="Связанная ячейка 9_46EE.2011(v1.0)" xfId="2310"/>
    <cellStyle name="Стиль 1" xfId="2311"/>
    <cellStyle name="Стиль 1 2" xfId="2312"/>
    <cellStyle name="Стиль 1 2 2" xfId="2313"/>
    <cellStyle name="Стиль 1 2_46EP.2011(v2.0)" xfId="2314"/>
    <cellStyle name="Стиль 1_Новая инструкция1_фст" xfId="2315"/>
    <cellStyle name="Стиль 2" xfId="2316"/>
    <cellStyle name="Субсчет" xfId="2317"/>
    <cellStyle name="Счет" xfId="2318"/>
    <cellStyle name="ТЕКСТ" xfId="2319"/>
    <cellStyle name="ТЕКСТ 2" xfId="2320"/>
    <cellStyle name="ТЕКСТ 3" xfId="2321"/>
    <cellStyle name="ТЕКСТ 4" xfId="2322"/>
    <cellStyle name="ТЕКСТ 5" xfId="2323"/>
    <cellStyle name="ТЕКСТ 6" xfId="2324"/>
    <cellStyle name="ТЕКСТ 7" xfId="2325"/>
    <cellStyle name="ТЕКСТ 8" xfId="2326"/>
    <cellStyle name="ТЕКСТ 9" xfId="2327"/>
    <cellStyle name="Текст предупреждения 10" xfId="2328"/>
    <cellStyle name="Текст предупреждения 2" xfId="2329"/>
    <cellStyle name="Текст предупреждения 2 2" xfId="2330"/>
    <cellStyle name="Текст предупреждения 3" xfId="2331"/>
    <cellStyle name="Текст предупреждения 3 2" xfId="2332"/>
    <cellStyle name="Текст предупреждения 4" xfId="2333"/>
    <cellStyle name="Текст предупреждения 4 2" xfId="2334"/>
    <cellStyle name="Текст предупреждения 5" xfId="2335"/>
    <cellStyle name="Текст предупреждения 5 2" xfId="2336"/>
    <cellStyle name="Текст предупреждения 6" xfId="2337"/>
    <cellStyle name="Текст предупреждения 6 2" xfId="2338"/>
    <cellStyle name="Текст предупреждения 7" xfId="2339"/>
    <cellStyle name="Текст предупреждения 7 2" xfId="2340"/>
    <cellStyle name="Текст предупреждения 8" xfId="2341"/>
    <cellStyle name="Текст предупреждения 8 2" xfId="2342"/>
    <cellStyle name="Текст предупреждения 9" xfId="2343"/>
    <cellStyle name="Текст предупреждения 9 2" xfId="2344"/>
    <cellStyle name="Текстовый" xfId="2345"/>
    <cellStyle name="Текстовый 10" xfId="2346"/>
    <cellStyle name="Текстовый 11" xfId="2347"/>
    <cellStyle name="Текстовый 12" xfId="2348"/>
    <cellStyle name="Текстовый 13" xfId="2349"/>
    <cellStyle name="Текстовый 14" xfId="2350"/>
    <cellStyle name="Текстовый 15" xfId="2351"/>
    <cellStyle name="Текстовый 16" xfId="2352"/>
    <cellStyle name="Текстовый 2" xfId="2353"/>
    <cellStyle name="Текстовый 3" xfId="2354"/>
    <cellStyle name="Текстовый 4" xfId="2355"/>
    <cellStyle name="Текстовый 5" xfId="2356"/>
    <cellStyle name="Текстовый 6" xfId="2357"/>
    <cellStyle name="Текстовый 7" xfId="2358"/>
    <cellStyle name="Текстовый 8" xfId="2359"/>
    <cellStyle name="Текстовый 9" xfId="2360"/>
    <cellStyle name="Текстовый_1" xfId="2361"/>
    <cellStyle name="Тысячи [0]_ СБ$ " xfId="2362"/>
    <cellStyle name="Тысячи_ СБ$ " xfId="2363"/>
    <cellStyle name="ФИКСИРОВАННЫЙ" xfId="2364"/>
    <cellStyle name="ФИКСИРОВАННЫЙ 2" xfId="2365"/>
    <cellStyle name="ФИКСИРОВАННЫЙ 3" xfId="2366"/>
    <cellStyle name="ФИКСИРОВАННЫЙ 4" xfId="2367"/>
    <cellStyle name="ФИКСИРОВАННЫЙ 5" xfId="2368"/>
    <cellStyle name="ФИКСИРОВАННЫЙ 6" xfId="2369"/>
    <cellStyle name="ФИКСИРОВАННЫЙ 7" xfId="2370"/>
    <cellStyle name="ФИКСИРОВАННЫЙ 8" xfId="2371"/>
    <cellStyle name="ФИКСИРОВАННЫЙ 9" xfId="2372"/>
    <cellStyle name="ФИКСИРОВАННЫЙ_1" xfId="2373"/>
    <cellStyle name="Финансовый" xfId="1" builtinId="3"/>
    <cellStyle name="Финансовый 2" xfId="2374"/>
    <cellStyle name="Финансовый 2 2" xfId="2375"/>
    <cellStyle name="Финансовый 2 2 2" xfId="2376"/>
    <cellStyle name="Финансовый 2 2 3" xfId="2377"/>
    <cellStyle name="Финансовый 2 2 4" xfId="2378"/>
    <cellStyle name="Финансовый 2 2_INDEX.STATION.2012(v1.0)_" xfId="2379"/>
    <cellStyle name="Финансовый 2 3" xfId="2380"/>
    <cellStyle name="Финансовый 2 4" xfId="2381"/>
    <cellStyle name="Финансовый 2 5" xfId="2382"/>
    <cellStyle name="Финансовый 2_46EE.2011(v1.0)" xfId="2383"/>
    <cellStyle name="Финансовый 3" xfId="2384"/>
    <cellStyle name="Финансовый 3 2" xfId="2385"/>
    <cellStyle name="Финансовый 3 2 2" xfId="2386"/>
    <cellStyle name="Финансовый 3 2 3" xfId="2387"/>
    <cellStyle name="Финансовый 3 2_UPDATE.MONITORING.OS.EE.2.02.TO.1.3.64" xfId="2388"/>
    <cellStyle name="Финансовый 3 3" xfId="2389"/>
    <cellStyle name="Финансовый 3 4" xfId="2390"/>
    <cellStyle name="Финансовый 3 5" xfId="2391"/>
    <cellStyle name="Финансовый 3 6" xfId="2392"/>
    <cellStyle name="Финансовый 3_ARMRAZR" xfId="2393"/>
    <cellStyle name="Финансовый 4" xfId="2394"/>
    <cellStyle name="Финансовый 4 2" xfId="2395"/>
    <cellStyle name="Финансовый 4_TEHSHEET" xfId="2396"/>
    <cellStyle name="Финансовый 5" xfId="2397"/>
    <cellStyle name="Финансовый 6" xfId="2398"/>
    <cellStyle name="Финансовый 7" xfId="2399"/>
    <cellStyle name="Финансовый 8" xfId="2400"/>
    <cellStyle name="Финансовый 9" xfId="3"/>
    <cellStyle name="Финансовый0[0]_FU_bal" xfId="2401"/>
    <cellStyle name="Формула" xfId="2402"/>
    <cellStyle name="Формула 2" xfId="2403"/>
    <cellStyle name="Формула 3" xfId="2404"/>
    <cellStyle name="Формула_A РТ 2009 Рязаньэнерго" xfId="2405"/>
    <cellStyle name="ФормулаВБ" xfId="2406"/>
    <cellStyle name="ФормулаВБ 2" xfId="2407"/>
    <cellStyle name="ФормулаНаКонтроль" xfId="2408"/>
    <cellStyle name="ФормулаНаКонтроль 2" xfId="2409"/>
    <cellStyle name="Хороший 10" xfId="2410"/>
    <cellStyle name="Хороший 2" xfId="2411"/>
    <cellStyle name="Хороший 2 2" xfId="2412"/>
    <cellStyle name="Хороший 3" xfId="2413"/>
    <cellStyle name="Хороший 3 2" xfId="2414"/>
    <cellStyle name="Хороший 4" xfId="2415"/>
    <cellStyle name="Хороший 4 2" xfId="2416"/>
    <cellStyle name="Хороший 5" xfId="2417"/>
    <cellStyle name="Хороший 5 2" xfId="2418"/>
    <cellStyle name="Хороший 6" xfId="2419"/>
    <cellStyle name="Хороший 6 2" xfId="2420"/>
    <cellStyle name="Хороший 7" xfId="2421"/>
    <cellStyle name="Хороший 7 2" xfId="2422"/>
    <cellStyle name="Хороший 8" xfId="2423"/>
    <cellStyle name="Хороший 8 2" xfId="2424"/>
    <cellStyle name="Хороший 9" xfId="2425"/>
    <cellStyle name="Хороший 9 2" xfId="2426"/>
    <cellStyle name="Цена_продукта" xfId="2427"/>
    <cellStyle name="Цифры по центру с десятыми" xfId="2428"/>
    <cellStyle name="Цифры по центру с десятыми 2" xfId="2429"/>
    <cellStyle name="Цифры по центру с десятыми 3" xfId="2430"/>
    <cellStyle name="Цифры по центру с десятыми 4" xfId="2431"/>
    <cellStyle name="число" xfId="2432"/>
    <cellStyle name="Џђћ–…ќ’ќ›‰" xfId="2433"/>
    <cellStyle name="Џђћ–…ќ’ќ›‰ 2" xfId="2434"/>
    <cellStyle name="Шапка" xfId="2435"/>
    <cellStyle name="Шапка таблицы" xfId="2436"/>
    <cellStyle name="Шапка_4DNS.UPDATE.EXAMPLE" xfId="2437"/>
    <cellStyle name="ШАУ" xfId="2438"/>
    <cellStyle name="標準_PL-CF sheet" xfId="2439"/>
    <cellStyle name="䁺_x0001_" xfId="2440"/>
  </cellStyles>
  <dxfs count="0"/>
  <tableStyles count="0" defaultTableStyle="TableStyleMedium2" defaultPivotStyle="PivotStyleLight16"/>
  <colors>
    <mruColors>
      <color rgb="FFCD9BFF"/>
      <color rgb="FF00FF00"/>
      <color rgb="FFCCFFFF"/>
      <color rgb="FF0000CC"/>
      <color rgb="FFAB57FF"/>
      <color rgb="FF85DFFF"/>
      <color rgb="FFCCFFCC"/>
      <color rgb="FF66FFFF"/>
      <color rgb="FF9BFF9B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13\V2008-2011%2081208%20var&#1050;50&#1082;&#1083;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6;&#1077;&#1085;&#1103;\&#1058;&#1072;&#1088;&#1080;&#1092;&#1099;\&#1058;&#1072;&#1088;&#1080;&#1092;%20&#1085;&#1072;%202011\&#1069;&#1082;&#1089;&#1087;&#1077;&#1088;&#1090;&#1085;&#1099;&#1077;%20&#1086;&#1094;&#1077;&#1085;&#1082;&#1080;\&#1053;&#1072;&#1088;&#1086;-&#1060;&#1086;&#1084;&#1080;&#1085;&#1089;&#1082;&#1080;&#1081;\&#1053;&#1058;&#1069;&#1050;%20&#1050;&#1072;&#1083;&#1100;&#1082;&#1091;&#1083;&#1103;&#1094;&#1080;&#1103;%20&#1090;&#1072;&#1088;&#1080;&#1092;&#1072;%202011%20&#1085;&#1072;%20&#1090;&#1077;&#1087;&#1083;&#1086;&#1074;&#1091;&#1102;%20&#1101;&#1085;&#1077;&#1088;&#1075;&#1080;&#110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2\Standart\Standart\Tax\Tax_Table\&#1055;&#1083;&#1072;&#1085;&#1080;&#1088;&#1086;&#1074;&#1072;&#1085;&#1080;&#107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52;&#1086;&#1080;%20&#1076;&#1086;&#1082;&#1091;&#1084;&#1077;&#1085;&#1090;&#1099;\&#1052;&#1054;&#1041;\06-03-06\Var2.7%20(version%2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Documents%20and%20Settings\sentureva\&#1052;&#1086;&#1080;%20&#1076;&#1086;&#1082;&#1091;&#1084;&#1077;&#1085;&#1090;&#1099;\&#1052;&#1086;&#1080;%20&#1076;&#1086;&#1082;&#1091;&#1084;&#1077;&#1085;&#1090;&#1099;\&#1058;&#1072;&#1088;&#1080;&#1092;&#1099;%202009%20&#1075;&#1086;&#1076;\&#1052;&#1059;&#1055;%20&#1058;&#1077;&#1087;&#1083;&#1086;&#1089;&#1077;&#1090;&#1100;%20&#1075;.%20&#1050;&#1086;&#1088;&#1086;&#1083;&#1077;&#1074;%202009\&#1058;&#1077;&#1093;%20&#1086;&#1073;&#1089;&#1083;&#1091;&#1078;\&#1090;&#1072;&#1088;&#1080;&#1092;&#1099;\376-1\&#1043;&#1059;&#1055;%20&#1043;&#1052;&#1062;%20&#1043;&#1086;&#1089;&#1082;&#1086;&#1084;&#1089;&#1090;&#1072;&#1090;&#1072;\Standart\&#1058;&#1072;&#1073;&#1083;&#1080;&#1094;&#1099;\USERS\PP\Stroin\CFGU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RY\&#1043;&#1060;&#1059;&#1055;%20&#1043;&#1052;&#1062;%20&#1043;&#1086;&#1089;&#1082;&#1086;&#1084;&#1089;&#1090;&#1072;&#1090;&#1072;%20&#1056;&#1086;&#1089;&#1089;&#1080;&#1080;\&#1043;&#1086;&#1089;&#1082;&#1086;&#1084;&#1089;&#1090;&#1072;&#1090;\Standart\&#1058;&#1072;&#1073;&#1083;&#1080;&#1094;&#1099;\USERS\PP\Stroin\CFGU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61;&#1072;&#1085;&#1086;&#1074;&#1072;\&#1043;&#1088;(27.07.00)5&#106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Standart\ClassA\USERS\AQ%20(&#1050;&#1072;&#1079;&#1099;&#1084;&#1086;&#1074;)\&#1060;&#1043;&#1059;&#1055;%20&#1050;&#1086;&#1085;&#1077;&#1079;&#1072;&#1074;&#1086;&#1076;\USERS\PP\Stroin\CFGU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SC_W\&#1055;&#1088;&#1086;&#1075;&#1085;&#1086;&#1079;\&#1055;&#1088;&#1086;&#1075;05_00(27.0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&#1052;&#1086;&#1080;%20&#1076;&#1086;&#1082;&#1091;&#1084;&#1077;&#1085;&#1090;&#1099;\&#1050;&#1085;&#1080;&#1075;&#1072;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283D3FB\CFGU02.xl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V&#1045;&#1052;_2001.5.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SC_W\&#1055;&#1088;&#1086;&#1075;&#1085;&#1086;&#1079;\&#1055;&#1088;&#1086;&#1075;05_00(27.06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&#1087;&#1082;\Desktop\&#1042;&#1054;&#1056;&#1054;&#1041;&#1068;&#1045;&#1042;&#1040;%20&#1050;&#1054;&#1052;&#1048;&#1058;&#1045;&#1058;\&#1055;&#1056;&#1054;&#1043;&#1056;&#1040;&#1052;&#1052;&#1048;&#1056;&#1054;&#1042;&#1040;&#1053;&#1048;&#1045;\&#1048;&#1057;&#1055;&#1056;_&#1057;&#1074;&#1086;&#1076;&#1085;&#1099;&#1077;%20&#1090;&#1072;&#1073;&#1083;&#1080;&#1094;&#1099;_&#1057;&#1058;&#1056;&#1059;&#1050;&#1058;&#1059;&#1056;&#1040;%20&#1058;&#105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8;&#1040;&#1056;&#1048;&#1060;&#1067;\&#1058;&#1040;&#1056;&#1048;&#1060;&#1067;%202021%20&#1058;&#1045;&#1055;&#1051;&#1054;_&#1043;&#1040;&#1047;\!!!!!%20&#1058;&#1040;&#1056;&#1048;&#1060;&#1067;%20%20&#1085;&#1072;%20&#1058;&#1045;&#1055;&#1051;&#1054;&#1042;&#1059;&#1070;%20&#1069;&#1053;&#1045;&#1056;&#1043;&#1048;&#1070;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DC99F4\&#1057;&#1074;&#1077;&#1088;&#1082;&#1072;2000&#1055;&#1086;&#1083;&#1080;&#1089;&#1090;&#1080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ICEBO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BBS.ABS\o&amp;g\Clients\UES\2002\2002%20annual\Pack%204q%202002\pack_4q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&#1061;&#1072;&#1085;&#1086;&#1074;&#1072;\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BS\&#1055;&#1086;&#1088;&#1090;%20&#1041;&#1077;&#1088;&#1077;&#1079;&#1085;&#1103;&#1082;&#1080;\OLD\RY\GOST\&#1052;&#1086;&#1080;%20&#1076;&#1086;&#1082;&#1091;&#1084;&#1077;&#1085;&#1090;&#1099;\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food 50"/>
      <sheetName val="ИПЦ-2011-50"/>
      <sheetName val="df04-07"/>
      <sheetName val="50 (2)"/>
      <sheetName val="Мир _цены"/>
      <sheetName val="df08-25"/>
      <sheetName val="уголь-мазут"/>
      <sheetName val="электро-11"/>
      <sheetName val="пч-25"/>
      <sheetName val="2025-ИПЦ-ЖКХ-жд"/>
      <sheetName val="1999-veca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струкция"/>
      <sheetName val="Титульный"/>
      <sheetName val="Оценка"/>
      <sheetName val="Проверка"/>
      <sheetName val="REESTR"/>
      <sheetName val="et_union"/>
      <sheetName val="TEHSHEET"/>
      <sheetName val="Заголовок"/>
      <sheetName val="Заголовок2"/>
      <sheetName val="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Московская область</v>
          </cell>
        </row>
        <row r="3">
          <cell r="A3" t="str">
            <v>Волоколамский муниципальный район</v>
          </cell>
        </row>
        <row r="4">
          <cell r="A4" t="str">
            <v>Воскресенский муниципальный район</v>
          </cell>
        </row>
        <row r="5">
          <cell r="A5" t="str">
            <v>Город Балашиха</v>
          </cell>
        </row>
        <row r="6">
          <cell r="A6" t="str">
            <v>Город Бронницы</v>
          </cell>
        </row>
        <row r="7">
          <cell r="A7" t="str">
            <v>Город Дзержинский</v>
          </cell>
        </row>
        <row r="8">
          <cell r="A8" t="str">
            <v>Город Долгопрудный</v>
          </cell>
        </row>
        <row r="9">
          <cell r="A9" t="str">
            <v>Город Домодедово</v>
          </cell>
        </row>
        <row r="10">
          <cell r="A10" t="str">
            <v>Город Дубна</v>
          </cell>
        </row>
        <row r="11">
          <cell r="A11" t="str">
            <v>Город Железнодорожный</v>
          </cell>
        </row>
        <row r="12">
          <cell r="A12" t="str">
            <v>Город Жуковский</v>
          </cell>
        </row>
        <row r="13">
          <cell r="A13" t="str">
            <v>Город Звенигород</v>
          </cell>
        </row>
        <row r="14">
          <cell r="A14" t="str">
            <v>Город Ивантеевка</v>
          </cell>
        </row>
        <row r="15">
          <cell r="A15" t="str">
            <v>Город Климовск</v>
          </cell>
        </row>
        <row r="16">
          <cell r="A16" t="str">
            <v>Город Коломна</v>
          </cell>
        </row>
        <row r="17">
          <cell r="A17" t="str">
            <v>Город Королев</v>
          </cell>
        </row>
        <row r="18">
          <cell r="A18" t="str">
            <v>Город Котельники</v>
          </cell>
        </row>
        <row r="19">
          <cell r="A19" t="str">
            <v>Город Красноармейск</v>
          </cell>
        </row>
        <row r="20">
          <cell r="A20" t="str">
            <v>Город Краснознаменск (ЗАТО)</v>
          </cell>
        </row>
        <row r="21">
          <cell r="A21" t="str">
            <v>Город Лобня</v>
          </cell>
        </row>
        <row r="22">
          <cell r="A22" t="str">
            <v>Город Лосино-Петровский</v>
          </cell>
        </row>
        <row r="23">
          <cell r="A23" t="str">
            <v>Город Лыткарино</v>
          </cell>
        </row>
        <row r="24">
          <cell r="A24" t="str">
            <v>Город Орехово-Зуево</v>
          </cell>
        </row>
        <row r="25">
          <cell r="A25" t="str">
            <v>Город Подольск</v>
          </cell>
        </row>
        <row r="26">
          <cell r="A26" t="str">
            <v>Город Протвино</v>
          </cell>
        </row>
        <row r="27">
          <cell r="A27" t="str">
            <v>Город Пущино</v>
          </cell>
        </row>
        <row r="28">
          <cell r="A28" t="str">
            <v>Город Реутов</v>
          </cell>
        </row>
        <row r="29">
          <cell r="A29" t="str">
            <v>Город Рошаль</v>
          </cell>
        </row>
        <row r="30">
          <cell r="A30" t="str">
            <v>Город Серпухов</v>
          </cell>
        </row>
        <row r="31">
          <cell r="A31" t="str">
            <v>Город Троицк</v>
          </cell>
        </row>
        <row r="32">
          <cell r="A32" t="str">
            <v>Город Фрязино</v>
          </cell>
        </row>
        <row r="33">
          <cell r="A33" t="str">
            <v>Город Химки</v>
          </cell>
        </row>
        <row r="34">
          <cell r="A34" t="str">
            <v>Город Черноголовка</v>
          </cell>
        </row>
        <row r="35">
          <cell r="A35" t="str">
            <v>Город Щербинка</v>
          </cell>
        </row>
        <row r="36">
          <cell r="A36" t="str">
            <v>Город Электрогорск</v>
          </cell>
        </row>
        <row r="37">
          <cell r="A37" t="str">
            <v>Город Электросталь</v>
          </cell>
        </row>
        <row r="38">
          <cell r="A38" t="str">
            <v>Город Юбилейный</v>
          </cell>
        </row>
        <row r="39">
          <cell r="A39" t="str">
            <v>Дмитровский муниципальный район</v>
          </cell>
        </row>
        <row r="40">
          <cell r="A40" t="str">
            <v>Егорьевский муниципальный район</v>
          </cell>
        </row>
        <row r="41">
          <cell r="A41" t="str">
            <v>Зарайский муниципальный район</v>
          </cell>
        </row>
        <row r="42">
          <cell r="A42" t="str">
            <v>Истринский муниципальный район</v>
          </cell>
        </row>
        <row r="43">
          <cell r="A43" t="str">
            <v>Каширский муниципальный район</v>
          </cell>
        </row>
        <row r="44">
          <cell r="A44" t="str">
            <v>Клинский муниципальный район</v>
          </cell>
        </row>
        <row r="45">
          <cell r="A45" t="str">
            <v>Коломенский муниципальный район</v>
          </cell>
        </row>
        <row r="46">
          <cell r="A46" t="str">
            <v>Красногорский муниципальный район</v>
          </cell>
        </row>
        <row r="47">
          <cell r="A47" t="str">
            <v>Ленинский муниципальный район</v>
          </cell>
        </row>
        <row r="48">
          <cell r="A48" t="str">
            <v>Лотошинский муниципальный район</v>
          </cell>
        </row>
        <row r="49">
          <cell r="A49" t="str">
            <v>Луховицкий муниципальный район</v>
          </cell>
        </row>
        <row r="50">
          <cell r="A50" t="str">
            <v>Люберецкий муниципальный район</v>
          </cell>
        </row>
        <row r="51">
          <cell r="A51" t="str">
            <v>Можайский муниципальный район</v>
          </cell>
        </row>
        <row r="52">
          <cell r="A52" t="str">
            <v>Мытищинский муниципальный район</v>
          </cell>
        </row>
        <row r="53">
          <cell r="A53" t="str">
            <v>Наро-Фоминский муниципальный район</v>
          </cell>
        </row>
        <row r="54">
          <cell r="A54" t="str">
            <v>Ногинский муниципальный район</v>
          </cell>
        </row>
        <row r="55">
          <cell r="A55" t="str">
            <v>Одинцовский муниципальный район</v>
          </cell>
        </row>
        <row r="56">
          <cell r="A56" t="str">
            <v>Озерский муниципальный район</v>
          </cell>
        </row>
        <row r="57">
          <cell r="A57" t="str">
            <v>Орехово-Зуевский муниципальный район</v>
          </cell>
        </row>
        <row r="58">
          <cell r="A58" t="str">
            <v>Павлово-Посадский муниципальный район</v>
          </cell>
        </row>
        <row r="59">
          <cell r="A59" t="str">
            <v>Подольский муниципальный район</v>
          </cell>
        </row>
        <row r="60">
          <cell r="A60" t="str">
            <v>Поселок Восход (ЗАТО)</v>
          </cell>
        </row>
        <row r="61">
          <cell r="A61" t="str">
            <v>Поселок Молодежный (ЗАТО)</v>
          </cell>
        </row>
        <row r="62">
          <cell r="A62" t="str">
            <v>Пушкинский муниципальный район</v>
          </cell>
        </row>
        <row r="63">
          <cell r="A63" t="str">
            <v>Раменский муниципальный район</v>
          </cell>
        </row>
        <row r="64">
          <cell r="A64" t="str">
            <v>Рузский муниципальный район</v>
          </cell>
        </row>
        <row r="65">
          <cell r="A65" t="str">
            <v>Сергиево-Посадский муниципальный район</v>
          </cell>
        </row>
        <row r="66">
          <cell r="A66" t="str">
            <v>Серебряно-Прудский муниципальный район</v>
          </cell>
        </row>
        <row r="67">
          <cell r="A67" t="str">
            <v>Серпуховский муниципальный район</v>
          </cell>
        </row>
        <row r="68">
          <cell r="A68" t="str">
            <v>Солнечногорский муниципальный район</v>
          </cell>
        </row>
        <row r="69">
          <cell r="A69" t="str">
            <v>Ступинский муниципальный район</v>
          </cell>
        </row>
        <row r="70">
          <cell r="A70" t="str">
            <v>Талдомский муниципальный район</v>
          </cell>
        </row>
        <row r="71">
          <cell r="A71" t="str">
            <v>Чеховский муниципальный район</v>
          </cell>
        </row>
        <row r="72">
          <cell r="A72" t="str">
            <v>Шатурский муниципальный район</v>
          </cell>
        </row>
        <row r="73">
          <cell r="A73" t="str">
            <v>Шаховской муниципальный район</v>
          </cell>
        </row>
        <row r="74">
          <cell r="A74" t="str">
            <v>Щелковский муниципальный район</v>
          </cell>
        </row>
      </sheetData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ик"/>
      <sheetName val="Программа_Проверки"/>
      <sheetName val="Распределение"/>
      <sheetName val="ОтчетНЗ"/>
      <sheetName val="Переменные"/>
    </sheetNames>
    <sheetDataSet>
      <sheetData sheetId="0"/>
      <sheetData sheetId="1"/>
      <sheetData sheetId="2" refreshError="1"/>
      <sheetData sheetId="3" refreshError="1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2002(v2)"/>
      <sheetName val="ПР_627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1.  Исходная инф. и свод"/>
      <sheetName val="план индексы"/>
      <sheetName val="Исходные данные"/>
      <sheetName val="доходы ТЭК СПБ (всего 17095,7)"/>
      <sheetName val="доходы ТЭК СПБ (всего 16463,2)"/>
      <sheetName val="доходы транзит"/>
      <sheetName val="Анализ пл.усл."/>
      <sheetName val="платные услуги"/>
      <sheetName val="Доходы за подключение"/>
      <sheetName val="т_эн и тр"/>
      <sheetName val="Эл-эн ВСЕГО"/>
      <sheetName val="Топливо ВСЕГО заявка сл 16463,2"/>
      <sheetName val="Топливо ВСЕГО 16463,2"/>
      <sheetName val="Топливо ВСЕГО заявка сл 17095,7"/>
      <sheetName val="Вода ВСЕГО 16463,2"/>
      <sheetName val="Вода ВСЕГО 17095,7"/>
      <sheetName val="Покупка"/>
      <sheetName val="Смета 2013"/>
      <sheetName val="Смета 2013 транзит"/>
      <sheetName val="расх на подключение"/>
      <sheetName val="доходы ТЭК СПБ (город 16431)"/>
      <sheetName val="доходы ТЭК СПБ (город 17064,4)"/>
      <sheetName val="доходы ТЭК СПБ (Заневка 48)"/>
      <sheetName val="доходы Кащенко"/>
      <sheetName val="расчет разницы амортиз"/>
      <sheetName val="1999-veca"/>
      <sheetName val="Заголовок"/>
      <sheetName val="Приложение 3"/>
      <sheetName val="Справочники"/>
      <sheetName val="Данные"/>
      <sheetName val="2002(v1)"/>
      <sheetName val="Параметры"/>
      <sheetName val="Лист1"/>
      <sheetName val="Текущие цены"/>
      <sheetName val="рабочий"/>
      <sheetName val="окраска"/>
      <sheetName val="тар"/>
      <sheetName val="т1.15(смета8а)"/>
      <sheetName val="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(v1)"/>
      <sheetName val="Инф99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ИСХ"/>
      <sheetName val="СВОДНАЯ ТАБЛИЦА"/>
      <sheetName val="ИТОГО"/>
      <sheetName val="База_А"/>
      <sheetName val="РАСЧЕТЫ"/>
      <sheetName val="БАЗА_Б"/>
      <sheetName val="РАСЧЕТЫ 2"/>
      <sheetName val="!!!!!!!!!!!!"/>
    </sheetNames>
    <sheetDataSet>
      <sheetData sheetId="0">
        <row r="4">
          <cell r="L4">
            <v>3605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Район</v>
          </cell>
          <cell r="H1" t="str">
            <v>ГОДОВОЙ ОБЪЕМ ТЭ ВСЕГО</v>
          </cell>
          <cell r="I1" t="str">
            <v>ГОДОВОЙ объем ТЭ ЮРЛИЦ</v>
          </cell>
          <cell r="J1" t="str">
            <v>ГОДОВОЙ объем ТЭ НАСЕЛЕНИЯ</v>
          </cell>
          <cell r="K1" t="str">
            <v>ЭОТ 
1 полугодия</v>
          </cell>
          <cell r="L1" t="str">
            <v>ЭОТ 
2 полугодия</v>
          </cell>
          <cell r="M1" t="str">
            <v>ТН 
1 полугодия</v>
          </cell>
          <cell r="N1" t="str">
            <v>ТН 
2 полугодия</v>
          </cell>
        </row>
      </sheetData>
      <sheetData sheetId="5" refreshError="1"/>
      <sheetData sheetId="6"/>
      <sheetData sheetId="7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 refreshError="1">
        <row r="9">
          <cell r="D9">
            <v>42788</v>
          </cell>
        </row>
        <row r="12">
          <cell r="D12">
            <v>13344</v>
          </cell>
        </row>
        <row r="16">
          <cell r="D16">
            <v>10995</v>
          </cell>
        </row>
        <row r="26">
          <cell r="D26">
            <v>23076</v>
          </cell>
        </row>
        <row r="41">
          <cell r="D41">
            <v>13184</v>
          </cell>
        </row>
        <row r="52">
          <cell r="D52">
            <v>1453</v>
          </cell>
        </row>
        <row r="77">
          <cell r="D77">
            <v>14439</v>
          </cell>
        </row>
        <row r="83">
          <cell r="D83">
            <v>4000</v>
          </cell>
        </row>
        <row r="86">
          <cell r="D86">
            <v>26359</v>
          </cell>
        </row>
      </sheetData>
      <sheetData sheetId="1" refreshError="1"/>
      <sheetData sheetId="2" refreshError="1">
        <row r="57">
          <cell r="D57">
            <v>60666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 refreshError="1">
        <row r="9">
          <cell r="D9">
            <v>42788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год (2)"/>
      <sheetName val="2021"/>
      <sheetName val="средневзвеш 2020 курск"/>
      <sheetName val="2020 (2)"/>
      <sheetName val="БАЗА"/>
      <sheetName val="2021 (2)"/>
      <sheetName val="2021 (3)"/>
      <sheetName val="Лист1"/>
      <sheetName val="РАСЧЕТ ИДЕКСОВ С НДС"/>
      <sheetName val="Средневзеш ТАРИФ БЕЗ НДС"/>
      <sheetName val="Средневзеш ТАРИФ БЕЗ НДС (2)"/>
      <sheetName val="РАСЧЕТ ТП и НВВ с НДС "/>
      <sheetName val="Лист2"/>
    </sheetNames>
    <sheetDataSet>
      <sheetData sheetId="0"/>
      <sheetData sheetId="1">
        <row r="8">
          <cell r="AH8">
            <v>3746543.8500353484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 refreshError="1">
        <row r="16">
          <cell r="D16">
            <v>10995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VLDProvGeneralProc"/>
      <sheetName val="modVLDProvDATA"/>
      <sheetName val="Ice"/>
      <sheetName val="Инструкция"/>
      <sheetName val="modInstruction"/>
      <sheetName val="Лог обновления"/>
      <sheetName val="Список МО"/>
      <sheetName val="ИРР"/>
      <sheetName val="ПУ"/>
      <sheetName val="СУБС ЖКУ"/>
      <sheetName val="СУБС ПИ"/>
      <sheetName val="ТФ 1"/>
      <sheetName val="НМ 1"/>
      <sheetName val="СРЕД 1"/>
      <sheetName val="МАКС 1"/>
      <sheetName val="ТФ 2"/>
      <sheetName val="НМ 2"/>
      <sheetName val="СРЕД 2"/>
      <sheetName val="МАКС 2"/>
      <sheetName val="ТФ 3"/>
      <sheetName val="НМ 3"/>
      <sheetName val="СРЕД 3"/>
      <sheetName val="МАКС 3"/>
      <sheetName val="ТФ 4"/>
      <sheetName val="НМ 4"/>
      <sheetName val="СРЕД 4"/>
      <sheetName val="МАКС 4"/>
      <sheetName val="ТФ 5"/>
      <sheetName val="НМ 5"/>
      <sheetName val="СРЕД 5"/>
      <sheetName val="МАКС 5"/>
      <sheetName val="ТФ 6"/>
      <sheetName val="НМ 6"/>
      <sheetName val="СРЕД 6"/>
      <sheetName val="МАКС 6"/>
      <sheetName val="ТФ 7"/>
      <sheetName val="НМ 7"/>
      <sheetName val="СРЕД 7"/>
      <sheetName val="МАКС 7"/>
      <sheetName val="ТФ 8"/>
      <sheetName val="НМ 8"/>
      <sheetName val="СРЕД 8"/>
      <sheetName val="МАКС 8"/>
      <sheetName val="ТФ 9"/>
      <sheetName val="НМ 9"/>
      <sheetName val="СРЕД 9"/>
      <sheetName val="МАКС 9"/>
      <sheetName val="ТФ 10"/>
      <sheetName val="НМ 10"/>
      <sheetName val="СРЕД 10"/>
      <sheetName val="МАКС 10"/>
      <sheetName val="ТФ 11"/>
      <sheetName val="НМ 11"/>
      <sheetName val="СРЕД 11"/>
      <sheetName val="МАКС 11"/>
      <sheetName val="ТФ 12"/>
      <sheetName val="НМ 12"/>
      <sheetName val="СРЕД 12"/>
      <sheetName val="МАКС 12"/>
      <sheetName val="ТФ 13"/>
      <sheetName val="НМ 13"/>
      <sheetName val="СРЕД 13"/>
      <sheetName val="МАКС 13"/>
      <sheetName val="ТФ 14"/>
      <sheetName val="НМ 14"/>
      <sheetName val="СРЕД 14"/>
      <sheetName val="МАКС 14"/>
      <sheetName val="ТФ 15"/>
      <sheetName val="НМ 15"/>
      <sheetName val="СРЕД 15"/>
      <sheetName val="МАКС 15"/>
      <sheetName val="Проверка"/>
      <sheetName val="ORG_TF"/>
      <sheetName val="VBLAG_NM"/>
      <sheetName val="tech"/>
      <sheetName val="ТФ PATTERN"/>
      <sheetName val="НМ PATTERN"/>
      <sheetName val="СРЕД PATTERN"/>
      <sheetName val="МАКС PATTERN"/>
      <sheetName val="ТФ"/>
      <sheetName val="НМ"/>
      <sheetName val="СРЕД"/>
      <sheetName val="МАКС"/>
      <sheetName val="TECHSHEET"/>
      <sheetName val="modGetGeoBase"/>
      <sheetName val="REESTR_FILTERED"/>
      <sheetName val="REESTR_ORG"/>
      <sheetName val="RP_ORG_TF"/>
      <sheetName val="BP_ORG_TF"/>
      <sheetName val="RP_NVV"/>
      <sheetName val="BP_NVV"/>
      <sheetName val="NTKU1X_LIST_MO_BY_RN"/>
      <sheetName val="NTKU1X_LIST_MO"/>
      <sheetName val="NTKU1X_CE"/>
      <sheetName val="NTKU1X_SUBS_JKU"/>
      <sheetName val="NTKU1X_SUBS_IDX"/>
      <sheetName val="NTKU1X_ORG"/>
      <sheetName val="NTKU1X_ORG_TF"/>
      <sheetName val="NTKU1X_VF"/>
      <sheetName val="NTKU1X_VF_NM"/>
      <sheetName val="NTKU1X_AVG"/>
      <sheetName val="NTKU1X_MAX"/>
      <sheetName val="NTKU1X_HOT_LINES"/>
      <sheetName val="NTKU1X_VBLAG"/>
      <sheetName val="NTKU1X_VBLAG_TOTAL"/>
      <sheetName val="REESTR_MO"/>
      <sheetName val="modVLDProv"/>
      <sheetName val="modVLDProvLIST_MO"/>
      <sheetName val="modAVG"/>
      <sheetName val="modMAX"/>
      <sheetName val="modCommandButton"/>
      <sheetName val="modListMO"/>
      <sheetName val="modfrmRegion"/>
      <sheetName val="modfrmVBLAG"/>
      <sheetName val="modfrmReestr"/>
      <sheetName val="modfrmOrg"/>
      <sheetName val="modfrmNTKU1XCheckInIsInProgress"/>
      <sheetName val="modfrmNTKU1XUpdateIsInProgress"/>
      <sheetName val="modUpdTemplMain"/>
      <sheetName val="modfrmCheckUpdates"/>
      <sheetName val="modfrmKU_LENGTH_PERIOD"/>
      <sheetName val="modfrmDateChoose"/>
      <sheetName val="modfrmNormativeDetailed"/>
      <sheetName val="modTF"/>
      <sheetName val="modNM"/>
      <sheetName val="modSUBS_JKU"/>
      <sheetName val="modSUBS_IDX"/>
      <sheetName val="modADVOCACY"/>
      <sheetName val="modCE"/>
      <sheetName val="modIHLCommandBar"/>
      <sheetName val="modfrmHEATAdditionalOrgData"/>
      <sheetName val="modfrmVSNAVOTVAdditionalOrgData"/>
      <sheetName val="modfrmHOTVSNAAdditionalOrgData"/>
      <sheetName val="modGeneralProcedures"/>
      <sheetName val="modUIButtons"/>
      <sheetName val="modInfo"/>
      <sheetName val="modfrmDynamicList"/>
      <sheetName val="modfrmORGTFList"/>
      <sheetName val="Лист1"/>
    </sheetNames>
    <sheetDataSet>
      <sheetData sheetId="0"/>
      <sheetData sheetId="1"/>
      <sheetData sheetId="2"/>
      <sheetData sheetId="3">
        <row r="3">
          <cell r="B3" t="str">
            <v>Версия 1.0.1</v>
          </cell>
        </row>
      </sheetData>
      <sheetData sheetId="4"/>
      <sheetData sheetId="5"/>
      <sheetData sheetId="6">
        <row r="69">
          <cell r="M69">
            <v>4.0999999999999996</v>
          </cell>
        </row>
        <row r="73">
          <cell r="M73">
            <v>8.1999999999999993</v>
          </cell>
        </row>
        <row r="75">
          <cell r="G75">
            <v>22</v>
          </cell>
        </row>
        <row r="77">
          <cell r="G77" t="str">
            <v>Постановление Администрации Курской области от 24 июня 2013 года № 399-ПА "О максимально допустимой доле расходов граждан на оплату жилого помещения и коммунальных услуг в совокупном доходе семьи"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74">
          <cell r="CV74">
            <v>104.00452015694668</v>
          </cell>
          <cell r="CX74">
            <v>104.00452015694668</v>
          </cell>
        </row>
      </sheetData>
      <sheetData sheetId="14"/>
      <sheetData sheetId="15"/>
      <sheetData sheetId="16"/>
      <sheetData sheetId="17">
        <row r="75">
          <cell r="CV75">
            <v>103.98352750242191</v>
          </cell>
          <cell r="CX75">
            <v>103.98352750242191</v>
          </cell>
        </row>
      </sheetData>
      <sheetData sheetId="18"/>
      <sheetData sheetId="19"/>
      <sheetData sheetId="20"/>
      <sheetData sheetId="21">
        <row r="98">
          <cell r="CV98">
            <v>108.37147366868717</v>
          </cell>
          <cell r="CX98">
            <v>108.37147366868717</v>
          </cell>
        </row>
      </sheetData>
      <sheetData sheetId="22"/>
      <sheetData sheetId="23"/>
      <sheetData sheetId="24"/>
      <sheetData sheetId="25">
        <row r="95">
          <cell r="CV95">
            <v>99.0394037692528</v>
          </cell>
          <cell r="CX95">
            <v>99.0394037692528</v>
          </cell>
        </row>
      </sheetData>
      <sheetData sheetId="26"/>
      <sheetData sheetId="27"/>
      <sheetData sheetId="28"/>
      <sheetData sheetId="29">
        <row r="73">
          <cell r="CV73">
            <v>104.07205030190359</v>
          </cell>
          <cell r="CX73">
            <v>104.07205030190359</v>
          </cell>
        </row>
      </sheetData>
      <sheetData sheetId="30"/>
      <sheetData sheetId="31"/>
      <sheetData sheetId="32"/>
      <sheetData sheetId="33">
        <row r="79">
          <cell r="CV79">
            <v>103.64532855365709</v>
          </cell>
          <cell r="CX79">
            <v>103.64532855365709</v>
          </cell>
        </row>
      </sheetData>
      <sheetData sheetId="34"/>
      <sheetData sheetId="35"/>
      <sheetData sheetId="36"/>
      <sheetData sheetId="37">
        <row r="80">
          <cell r="CV80">
            <v>104.09531978636926</v>
          </cell>
          <cell r="CX80">
            <v>104.09531978636926</v>
          </cell>
        </row>
      </sheetData>
      <sheetData sheetId="38"/>
      <sheetData sheetId="39"/>
      <sheetData sheetId="40"/>
      <sheetData sheetId="41">
        <row r="71">
          <cell r="CV71">
            <v>103.74961371967647</v>
          </cell>
          <cell r="CX71">
            <v>103.74961371967647</v>
          </cell>
        </row>
      </sheetData>
      <sheetData sheetId="42"/>
      <sheetData sheetId="43"/>
      <sheetData sheetId="44"/>
      <sheetData sheetId="45">
        <row r="86">
          <cell r="CV86">
            <v>104.09356059838801</v>
          </cell>
          <cell r="CX86">
            <v>104.09356059838801</v>
          </cell>
        </row>
      </sheetData>
      <sheetData sheetId="46"/>
      <sheetData sheetId="47"/>
      <sheetData sheetId="48"/>
      <sheetData sheetId="49">
        <row r="88">
          <cell r="CV88">
            <v>104.04578620383751</v>
          </cell>
          <cell r="CX88">
            <v>104.04578620383751</v>
          </cell>
        </row>
      </sheetData>
      <sheetData sheetId="50"/>
      <sheetData sheetId="51"/>
      <sheetData sheetId="52"/>
      <sheetData sheetId="53">
        <row r="78">
          <cell r="CV78">
            <v>104.09059730608519</v>
          </cell>
          <cell r="CX78">
            <v>104.09059730608519</v>
          </cell>
        </row>
      </sheetData>
      <sheetData sheetId="54"/>
      <sheetData sheetId="55"/>
      <sheetData sheetId="56"/>
      <sheetData sheetId="57">
        <row r="79">
          <cell r="CV79">
            <v>104.10222846628973</v>
          </cell>
          <cell r="CX79">
            <v>104.10222846628973</v>
          </cell>
        </row>
      </sheetData>
      <sheetData sheetId="58"/>
      <sheetData sheetId="59"/>
      <sheetData sheetId="60"/>
      <sheetData sheetId="61">
        <row r="86">
          <cell r="CV86">
            <v>104.09538597007464</v>
          </cell>
          <cell r="CX86">
            <v>104.09538597007464</v>
          </cell>
        </row>
      </sheetData>
      <sheetData sheetId="62"/>
      <sheetData sheetId="63"/>
      <sheetData sheetId="64"/>
      <sheetData sheetId="65">
        <row r="78">
          <cell r="CV78">
            <v>104.09082299296257</v>
          </cell>
          <cell r="CX78">
            <v>104.09082299296257</v>
          </cell>
        </row>
      </sheetData>
      <sheetData sheetId="66"/>
      <sheetData sheetId="67"/>
      <sheetData sheetId="68"/>
      <sheetData sheetId="69">
        <row r="84">
          <cell r="CV84">
            <v>104.09554182117498</v>
          </cell>
          <cell r="CX84">
            <v>104.09554182117498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K2">
            <v>2013</v>
          </cell>
        </row>
        <row r="3">
          <cell r="D3" t="str">
            <v>Водоотведение</v>
          </cell>
          <cell r="K3">
            <v>2014</v>
          </cell>
        </row>
        <row r="4">
          <cell r="D4" t="str">
            <v>Водоснабжение</v>
          </cell>
        </row>
        <row r="5">
          <cell r="D5" t="str">
            <v>Газоснабжение</v>
          </cell>
          <cell r="K5" t="str">
            <v>Август</v>
          </cell>
        </row>
        <row r="6">
          <cell r="D6" t="str">
            <v>Плата граждан за коммунальные услуги</v>
          </cell>
          <cell r="K6" t="str">
            <v>Декабрь</v>
          </cell>
        </row>
        <row r="7">
          <cell r="D7" t="str">
            <v xml:space="preserve">Субсидии </v>
          </cell>
          <cell r="K7" t="str">
            <v>Базовый период</v>
          </cell>
        </row>
        <row r="8">
          <cell r="D8" t="str">
            <v>ТБО</v>
          </cell>
          <cell r="K8" t="str">
            <v>Регулируемый период</v>
          </cell>
        </row>
        <row r="9">
          <cell r="D9" t="str">
            <v>Тепловая энергия</v>
          </cell>
        </row>
        <row r="10">
          <cell r="D10" t="str">
            <v>Электроснабжение</v>
          </cell>
        </row>
        <row r="14">
          <cell r="D14" t="str">
            <v>т</v>
          </cell>
        </row>
        <row r="15">
          <cell r="D15" t="str">
            <v>м3</v>
          </cell>
        </row>
        <row r="45">
          <cell r="D45" t="str">
            <v>да</v>
          </cell>
        </row>
        <row r="46">
          <cell r="D46" t="str">
            <v>нет</v>
          </cell>
        </row>
        <row r="55">
          <cell r="D55" t="str">
            <v>2-х зонная тарификация</v>
          </cell>
        </row>
        <row r="56">
          <cell r="D56" t="str">
            <v>3-х зонная тарификация</v>
          </cell>
        </row>
        <row r="87">
          <cell r="D87" t="str">
            <v>чел</v>
          </cell>
        </row>
        <row r="88">
          <cell r="D88" t="str">
            <v>м2</v>
          </cell>
        </row>
        <row r="89">
          <cell r="D89" t="str">
            <v>голов дом. жив.</v>
          </cell>
        </row>
        <row r="90">
          <cell r="D90" t="str">
            <v>ТС</v>
          </cell>
        </row>
        <row r="91">
          <cell r="D91" t="str">
            <v>иное</v>
          </cell>
        </row>
        <row r="95">
          <cell r="D95" t="str">
            <v>Тариф для населения</v>
          </cell>
        </row>
        <row r="96">
          <cell r="D96" t="str">
            <v>ЭОТ</v>
          </cell>
        </row>
        <row r="100">
          <cell r="D100" t="str">
            <v>Вода для домашних животных</v>
          </cell>
        </row>
        <row r="101">
          <cell r="D101" t="str">
            <v>Вода на уборку</v>
          </cell>
        </row>
        <row r="102">
          <cell r="D102" t="str">
            <v>Вода на хозяйственные нужды</v>
          </cell>
        </row>
        <row r="103">
          <cell r="D103" t="str">
            <v>Полив</v>
          </cell>
        </row>
        <row r="107">
          <cell r="D107" t="str">
            <v>Городское население, дома с газовыми плитами</v>
          </cell>
        </row>
        <row r="108">
          <cell r="D108" t="str">
            <v>Городское население, дома с электроплитами</v>
          </cell>
        </row>
        <row r="109">
          <cell r="D109" t="str">
            <v>Сельское население, дома с газовыми плитами</v>
          </cell>
        </row>
        <row r="110">
          <cell r="D110" t="str">
            <v>Сельское население, дома с электроплитами</v>
          </cell>
        </row>
        <row r="111">
          <cell r="D111" t="str">
            <v>Освещение территории</v>
          </cell>
        </row>
        <row r="112">
          <cell r="D112" t="str">
            <v>Освещение двора</v>
          </cell>
        </row>
        <row r="113">
          <cell r="D113" t="str">
            <v>Освещение коридоров и лестничных площадок</v>
          </cell>
        </row>
        <row r="114">
          <cell r="D114" t="str">
            <v>Освещение подъезда</v>
          </cell>
        </row>
        <row r="115">
          <cell r="D115" t="str">
            <v>Электроэнергия для работы лифта</v>
          </cell>
        </row>
        <row r="119">
          <cell r="D119" t="str">
            <v>Субсидии субъекта РФ</v>
          </cell>
        </row>
        <row r="120">
          <cell r="D120" t="str">
            <v>Субсидии муниципального образования</v>
          </cell>
        </row>
        <row r="121">
          <cell r="D121" t="str">
            <v>Субсидии субъекта РФ; Субсидии муниципального образования</v>
          </cell>
        </row>
        <row r="125">
          <cell r="D125" t="str">
            <v>дрова</v>
          </cell>
        </row>
        <row r="126">
          <cell r="D126" t="str">
            <v>уголь</v>
          </cell>
        </row>
        <row r="127">
          <cell r="D127" t="str">
            <v>уголь АМ</v>
          </cell>
        </row>
        <row r="128">
          <cell r="D128" t="str">
            <v>уголь ТПКО</v>
          </cell>
        </row>
        <row r="129">
          <cell r="D129" t="str">
            <v>уголь ССПК (ССО, ССОМ)</v>
          </cell>
        </row>
        <row r="130">
          <cell r="D130" t="str">
            <v>иное</v>
          </cell>
        </row>
        <row r="134">
          <cell r="D134" t="str">
            <v>реализуемый в баллонах без доставки до потребителя</v>
          </cell>
        </row>
        <row r="135">
          <cell r="D135" t="str">
            <v>реализуемый в баллонах с доставкой до потребителя</v>
          </cell>
        </row>
        <row r="136">
          <cell r="D136" t="str">
            <v>реализуемый в баллонах с места промежуточного хранения</v>
          </cell>
        </row>
        <row r="137">
          <cell r="D137" t="str">
            <v>реализуемый из групповых резервуарных установок</v>
          </cell>
        </row>
        <row r="138">
          <cell r="D138" t="str">
            <v>иное</v>
          </cell>
        </row>
        <row r="142">
          <cell r="D142" t="str">
            <v>перекрёстное субсидирование между населением и другими группами</v>
          </cell>
        </row>
        <row r="143">
          <cell r="D143" t="str">
            <v>тариф для населения не доведён до ЭОУ (осуществляется возмещение затрат организации)</v>
          </cell>
        </row>
        <row r="144">
          <cell r="D144" t="str">
            <v>другое</v>
          </cell>
        </row>
        <row r="148">
          <cell r="D148" t="str">
            <v>новая организация</v>
          </cell>
        </row>
        <row r="149">
          <cell r="D149" t="str">
            <v>доведение до ЭОУ</v>
          </cell>
        </row>
        <row r="150">
          <cell r="D150" t="str">
            <v>другое</v>
          </cell>
        </row>
        <row r="154">
          <cell r="D154" t="str">
            <v>мониторинг плановых показателей</v>
          </cell>
        </row>
        <row r="155">
          <cell r="D155" t="str">
            <v>тариф для населения (льготный тариф) не указан в мониторинге плановых показателей</v>
          </cell>
        </row>
        <row r="156">
          <cell r="D156" t="str">
            <v>другой</v>
          </cell>
        </row>
        <row r="160">
          <cell r="D160" t="str">
            <v>да</v>
          </cell>
        </row>
        <row r="161">
          <cell r="D161" t="str">
            <v>нет</v>
          </cell>
        </row>
        <row r="165">
          <cell r="D165" t="str">
            <v>Новое решение</v>
          </cell>
        </row>
        <row r="166">
          <cell r="D166" t="str">
            <v>Исправления в соответствии с предписанием КРУ</v>
          </cell>
        </row>
        <row r="167">
          <cell r="D167" t="str">
            <v>Перерегулирование</v>
          </cell>
        </row>
        <row r="168">
          <cell r="D168" t="str">
            <v>Старое решение</v>
          </cell>
        </row>
        <row r="169">
          <cell r="D169" t="str">
            <v>Иное</v>
          </cell>
        </row>
        <row r="173">
          <cell r="D173" t="str">
            <v>постановление</v>
          </cell>
        </row>
        <row r="174">
          <cell r="D174" t="str">
            <v>распоряжение</v>
          </cell>
        </row>
        <row r="175">
          <cell r="D175" t="str">
            <v>решение</v>
          </cell>
        </row>
        <row r="176">
          <cell r="D176" t="str">
            <v>приказ</v>
          </cell>
        </row>
        <row r="177">
          <cell r="D177" t="str">
            <v>иное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2">
          <cell r="D2" t="str">
            <v>Беловский муниципальный район</v>
          </cell>
        </row>
        <row r="3">
          <cell r="D3" t="str">
            <v>Большесолдатский муниципальный район</v>
          </cell>
        </row>
        <row r="4">
          <cell r="D4" t="str">
            <v>Глушковский муниципальный район</v>
          </cell>
        </row>
        <row r="5">
          <cell r="D5" t="str">
            <v>Горшеченский муниципальный район</v>
          </cell>
        </row>
        <row r="6">
          <cell r="D6" t="str">
            <v>Дмитриевский муниципальный район</v>
          </cell>
        </row>
        <row r="7">
          <cell r="D7" t="str">
            <v>Железногорский муниципальный район</v>
          </cell>
        </row>
        <row r="8">
          <cell r="D8" t="str">
            <v>Золотухинский муниципальный район</v>
          </cell>
        </row>
        <row r="9">
          <cell r="D9" t="str">
            <v>Касторенский муниципальный район</v>
          </cell>
        </row>
        <row r="10">
          <cell r="D10" t="str">
            <v>Конышевский муниципальный район</v>
          </cell>
        </row>
        <row r="11">
          <cell r="D11" t="str">
            <v>Кореневский муниципальный район</v>
          </cell>
        </row>
        <row r="12">
          <cell r="D12" t="str">
            <v>Курский муниципальный район</v>
          </cell>
        </row>
        <row r="13">
          <cell r="D13" t="str">
            <v>Курчатовский муниципальный район</v>
          </cell>
        </row>
        <row r="14">
          <cell r="D14" t="str">
            <v>Льговский муниципальный район</v>
          </cell>
        </row>
        <row r="15">
          <cell r="D15" t="str">
            <v>Мантуровский муниципальный район</v>
          </cell>
        </row>
        <row r="16">
          <cell r="D16" t="str">
            <v>Медвенский муниципальный район</v>
          </cell>
        </row>
        <row r="17">
          <cell r="D17" t="str">
            <v>Обоянский муниципальный район</v>
          </cell>
        </row>
        <row r="18">
          <cell r="D18" t="str">
            <v>Октябрьский муниципальный район</v>
          </cell>
        </row>
        <row r="19">
          <cell r="D19" t="str">
            <v>Поныровский муниципальный район</v>
          </cell>
        </row>
        <row r="20">
          <cell r="D20" t="str">
            <v>Пристенский муниципальный район</v>
          </cell>
        </row>
        <row r="21">
          <cell r="D21" t="str">
            <v>Рыльский муниципальный район</v>
          </cell>
        </row>
        <row r="22">
          <cell r="D22" t="str">
            <v>Советский муниципальный район</v>
          </cell>
        </row>
        <row r="23">
          <cell r="D23" t="str">
            <v>Солнцевский муниципальный район</v>
          </cell>
        </row>
        <row r="24">
          <cell r="D24" t="str">
            <v>Суджанский муниципальный район</v>
          </cell>
        </row>
        <row r="25">
          <cell r="B25" t="str">
            <v>Алексеевский сельсовет</v>
          </cell>
          <cell r="D25" t="str">
            <v>Тимский муниципальный район</v>
          </cell>
        </row>
        <row r="26">
          <cell r="B26" t="str">
            <v>Веселовский сельсовет</v>
          </cell>
          <cell r="D26" t="str">
            <v>Фатежский муниципальный район</v>
          </cell>
        </row>
        <row r="27">
          <cell r="B27" t="str">
            <v>Глушковский муниципальный район</v>
          </cell>
          <cell r="D27" t="str">
            <v>Хомутовский муниципальный район</v>
          </cell>
        </row>
        <row r="28">
          <cell r="B28" t="str">
            <v>Званновский сельсовет</v>
          </cell>
          <cell r="D28" t="str">
            <v>Черемисиновский муниципальный район</v>
          </cell>
        </row>
        <row r="29">
          <cell r="B29" t="str">
            <v>Карыжский сельсовет</v>
          </cell>
          <cell r="D29" t="str">
            <v>Щигровский муниципальный район</v>
          </cell>
        </row>
        <row r="30">
          <cell r="B30" t="str">
            <v>Кобыльский сельсовет</v>
          </cell>
          <cell r="D30" t="str">
            <v>город Железногорск</v>
          </cell>
        </row>
        <row r="31">
          <cell r="B31" t="str">
            <v>Коровяковский сельсовет</v>
          </cell>
          <cell r="D31" t="str">
            <v>город Курск</v>
          </cell>
        </row>
        <row r="32">
          <cell r="B32" t="str">
            <v>Кульбакинский сельсовет</v>
          </cell>
          <cell r="D32" t="str">
            <v>город Курчатов</v>
          </cell>
        </row>
        <row r="33">
          <cell r="B33" t="str">
            <v>Марковский сельсовет</v>
          </cell>
          <cell r="D33" t="str">
            <v>город Льгов</v>
          </cell>
        </row>
        <row r="34">
          <cell r="B34" t="str">
            <v>Нижнемордокский сельсовет</v>
          </cell>
          <cell r="D34" t="str">
            <v>город Щигры</v>
          </cell>
        </row>
        <row r="35">
          <cell r="B35" t="str">
            <v>Попово-Лежачанский сельсовет</v>
          </cell>
        </row>
        <row r="36">
          <cell r="B36" t="str">
            <v>Сухиновский сельсовет</v>
          </cell>
        </row>
        <row r="37">
          <cell r="B37" t="str">
            <v>поселок Глушково</v>
          </cell>
        </row>
        <row r="38">
          <cell r="B38" t="str">
            <v>поселок Теткино</v>
          </cell>
        </row>
        <row r="39">
          <cell r="B39" t="str">
            <v>Богатыревский сельсовет</v>
          </cell>
        </row>
        <row r="40">
          <cell r="B40" t="str">
            <v>Быковский сельсовет</v>
          </cell>
        </row>
        <row r="41">
          <cell r="B41" t="str">
            <v>Горшеченский муниципальный район</v>
          </cell>
        </row>
        <row r="42">
          <cell r="B42" t="str">
            <v>Знаменский сельсовет</v>
          </cell>
        </row>
        <row r="43">
          <cell r="B43" t="str">
            <v>Ключевский сельсовет</v>
          </cell>
        </row>
        <row r="44">
          <cell r="B44" t="str">
            <v>Куньевский сельсовет</v>
          </cell>
        </row>
        <row r="45">
          <cell r="B45" t="str">
            <v>Нижнеборковский сельсовет</v>
          </cell>
        </row>
        <row r="46">
          <cell r="B46" t="str">
            <v>Никольский сельсовет</v>
          </cell>
        </row>
        <row r="47">
          <cell r="B47" t="str">
            <v>Новомеловский сельсовет</v>
          </cell>
        </row>
        <row r="48">
          <cell r="B48" t="str">
            <v>Солдатский сельсовет</v>
          </cell>
        </row>
        <row r="49">
          <cell r="B49" t="str">
            <v>Сосновский сельсовет</v>
          </cell>
        </row>
        <row r="50">
          <cell r="B50" t="str">
            <v>Среднеапоченский сельсовет</v>
          </cell>
        </row>
        <row r="51">
          <cell r="B51" t="str">
            <v>Старороговский сельсовет</v>
          </cell>
        </row>
        <row r="52">
          <cell r="B52" t="str">
            <v>Удобенский сельсовет</v>
          </cell>
        </row>
        <row r="53">
          <cell r="B53" t="str">
            <v>Ясеновский сельсовет</v>
          </cell>
        </row>
        <row r="54">
          <cell r="B54" t="str">
            <v>поселок Горшечное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a"/>
      <sheetName val="2-1"/>
      <sheetName val="2-2"/>
      <sheetName val="3"/>
      <sheetName val="3а"/>
      <sheetName val="4"/>
      <sheetName val="5а"/>
      <sheetName val="5"/>
      <sheetName val="6"/>
      <sheetName val="7"/>
      <sheetName val="8"/>
      <sheetName val="9"/>
      <sheetName val="10"/>
      <sheetName val="11"/>
      <sheetName val="12"/>
      <sheetName val="12-1"/>
      <sheetName val="12-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a"/>
      <sheetName val="23"/>
      <sheetName val="24"/>
      <sheetName val="25"/>
      <sheetName val="25a"/>
      <sheetName val="26"/>
      <sheetName val="27"/>
      <sheetName val="28"/>
      <sheetName val="29"/>
      <sheetName val="30"/>
      <sheetName val="31"/>
      <sheetName val="Список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TSheet"/>
      <sheetName val="Лист1"/>
      <sheetName val="ИТ-бюджет"/>
      <sheetName val="Исходные данные"/>
      <sheetName val="Общехозяйственные расходы"/>
      <sheetName val="Штатное"/>
      <sheetName val="10"/>
      <sheetName val="Огл__Графиков"/>
      <sheetName val="Текущие_цены"/>
      <sheetName val="2002(v1)"/>
      <sheetName val="Проект"/>
      <sheetName val="12июля"/>
      <sheetName val="Гр5_о_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Lists"/>
      <sheetName val="Форма1"/>
      <sheetName val="Форма2"/>
      <sheetName val="BS_ias"/>
      <sheetName val="Сумм"/>
      <sheetName val="Титульный"/>
      <sheetName val="TEHSHEET"/>
      <sheetName val="1.10.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  <pageSetUpPr fitToPage="1"/>
  </sheetPr>
  <dimension ref="A1:AH101"/>
  <sheetViews>
    <sheetView tabSelected="1" zoomScale="80" zoomScaleNormal="80" zoomScaleSheetLayoutView="80" workbookViewId="0">
      <pane xSplit="8" ySplit="6" topLeftCell="I94" activePane="bottomRight" state="frozen"/>
      <selection activeCell="D39" sqref="D39"/>
      <selection pane="topRight" activeCell="D39" sqref="D39"/>
      <selection pane="bottomLeft" activeCell="D39" sqref="D39"/>
      <selection pane="bottomRight" activeCell="F89" sqref="F89:F90"/>
    </sheetView>
  </sheetViews>
  <sheetFormatPr defaultRowHeight="12.75"/>
  <cols>
    <col min="1" max="1" width="4.7109375" style="68" customWidth="1"/>
    <col min="2" max="2" width="4" style="68" customWidth="1"/>
    <col min="3" max="3" width="18.140625" style="68" customWidth="1"/>
    <col min="4" max="4" width="18.28515625" style="68" customWidth="1"/>
    <col min="5" max="5" width="23.85546875" style="74" customWidth="1"/>
    <col min="6" max="6" width="34.28515625" style="68" customWidth="1"/>
    <col min="7" max="7" width="25.42578125" style="68" hidden="1" customWidth="1"/>
    <col min="8" max="8" width="19.28515625" style="68" customWidth="1"/>
    <col min="9" max="9" width="15.5703125" style="68" customWidth="1"/>
    <col min="10" max="10" width="14.28515625" style="68" hidden="1" customWidth="1"/>
    <col min="11" max="11" width="14.7109375" style="68" hidden="1" customWidth="1"/>
    <col min="12" max="12" width="15.28515625" style="68" hidden="1" customWidth="1"/>
    <col min="13" max="13" width="14.42578125" style="68" hidden="1" customWidth="1"/>
    <col min="14" max="15" width="15" style="68" hidden="1" customWidth="1"/>
    <col min="16" max="16" width="12.5703125" style="68" hidden="1" customWidth="1"/>
    <col min="17" max="17" width="14.140625" style="68" hidden="1" customWidth="1"/>
    <col min="18" max="18" width="14.42578125" style="68" hidden="1" customWidth="1"/>
    <col min="19" max="19" width="12.7109375" style="68" hidden="1" customWidth="1"/>
    <col min="20" max="20" width="13.28515625" style="68" hidden="1" customWidth="1"/>
    <col min="21" max="21" width="13" style="68" hidden="1" customWidth="1"/>
    <col min="22" max="22" width="12.28515625" style="68" hidden="1" customWidth="1"/>
    <col min="23" max="24" width="13.140625" style="68" hidden="1" customWidth="1"/>
    <col min="25" max="27" width="12" style="68" hidden="1" customWidth="1"/>
    <col min="28" max="33" width="13.85546875" style="68" customWidth="1"/>
    <col min="34" max="34" width="13.85546875" style="68" hidden="1" customWidth="1"/>
    <col min="35" max="131" width="9.140625" style="68"/>
    <col min="132" max="132" width="6" style="68" customWidth="1"/>
    <col min="133" max="133" width="11" style="68" customWidth="1"/>
    <col min="134" max="134" width="12.85546875" style="68" customWidth="1"/>
    <col min="135" max="135" width="23.28515625" style="68" customWidth="1"/>
    <col min="136" max="136" width="24.140625" style="68" customWidth="1"/>
    <col min="137" max="137" width="0" style="68" hidden="1" customWidth="1"/>
    <col min="138" max="138" width="20.85546875" style="68" customWidth="1"/>
    <col min="139" max="139" width="11.5703125" style="68" customWidth="1"/>
    <col min="140" max="157" width="0" style="68" hidden="1" customWidth="1"/>
    <col min="158" max="163" width="13.85546875" style="68" customWidth="1"/>
    <col min="164" max="164" width="0" style="68" hidden="1" customWidth="1"/>
    <col min="165" max="165" width="12.5703125" style="68" customWidth="1"/>
    <col min="166" max="166" width="13.140625" style="68" customWidth="1"/>
    <col min="167" max="167" width="12.5703125" style="68" customWidth="1"/>
    <col min="168" max="168" width="11.5703125" style="68" customWidth="1"/>
    <col min="169" max="170" width="12.42578125" style="68" customWidth="1"/>
    <col min="171" max="171" width="10.42578125" style="68" customWidth="1"/>
    <col min="172" max="172" width="12" style="68" customWidth="1"/>
    <col min="173" max="173" width="11.85546875" style="68" customWidth="1"/>
    <col min="174" max="174" width="9.42578125" style="68" customWidth="1"/>
    <col min="175" max="175" width="12.42578125" style="68" customWidth="1"/>
    <col min="176" max="177" width="12.5703125" style="68" customWidth="1"/>
    <col min="178" max="178" width="13" style="68" customWidth="1"/>
    <col min="179" max="179" width="12" style="68" customWidth="1"/>
    <col min="180" max="180" width="12.42578125" style="68" customWidth="1"/>
    <col min="181" max="181" width="12.5703125" style="68" customWidth="1"/>
    <col min="182" max="182" width="14.5703125" style="68" customWidth="1"/>
    <col min="183" max="183" width="12.42578125" style="68" customWidth="1"/>
    <col min="184" max="184" width="12" style="68" customWidth="1"/>
    <col min="185" max="185" width="12.140625" style="68" customWidth="1"/>
    <col min="186" max="186" width="14.5703125" style="68" customWidth="1"/>
    <col min="187" max="187" width="16" style="68" customWidth="1"/>
    <col min="188" max="188" width="13.42578125" style="68" customWidth="1"/>
    <col min="189" max="192" width="0" style="68" hidden="1" customWidth="1"/>
    <col min="193" max="387" width="9.140625" style="68"/>
    <col min="388" max="388" width="6" style="68" customWidth="1"/>
    <col min="389" max="389" width="11" style="68" customWidth="1"/>
    <col min="390" max="390" width="12.85546875" style="68" customWidth="1"/>
    <col min="391" max="391" width="23.28515625" style="68" customWidth="1"/>
    <col min="392" max="392" width="24.140625" style="68" customWidth="1"/>
    <col min="393" max="393" width="0" style="68" hidden="1" customWidth="1"/>
    <col min="394" max="394" width="20.85546875" style="68" customWidth="1"/>
    <col min="395" max="395" width="11.5703125" style="68" customWidth="1"/>
    <col min="396" max="413" width="0" style="68" hidden="1" customWidth="1"/>
    <col min="414" max="419" width="13.85546875" style="68" customWidth="1"/>
    <col min="420" max="420" width="0" style="68" hidden="1" customWidth="1"/>
    <col min="421" max="421" width="12.5703125" style="68" customWidth="1"/>
    <col min="422" max="422" width="13.140625" style="68" customWidth="1"/>
    <col min="423" max="423" width="12.5703125" style="68" customWidth="1"/>
    <col min="424" max="424" width="11.5703125" style="68" customWidth="1"/>
    <col min="425" max="426" width="12.42578125" style="68" customWidth="1"/>
    <col min="427" max="427" width="10.42578125" style="68" customWidth="1"/>
    <col min="428" max="428" width="12" style="68" customWidth="1"/>
    <col min="429" max="429" width="11.85546875" style="68" customWidth="1"/>
    <col min="430" max="430" width="9.42578125" style="68" customWidth="1"/>
    <col min="431" max="431" width="12.42578125" style="68" customWidth="1"/>
    <col min="432" max="433" width="12.5703125" style="68" customWidth="1"/>
    <col min="434" max="434" width="13" style="68" customWidth="1"/>
    <col min="435" max="435" width="12" style="68" customWidth="1"/>
    <col min="436" max="436" width="12.42578125" style="68" customWidth="1"/>
    <col min="437" max="437" width="12.5703125" style="68" customWidth="1"/>
    <col min="438" max="438" width="14.5703125" style="68" customWidth="1"/>
    <col min="439" max="439" width="12.42578125" style="68" customWidth="1"/>
    <col min="440" max="440" width="12" style="68" customWidth="1"/>
    <col min="441" max="441" width="12.140625" style="68" customWidth="1"/>
    <col min="442" max="442" width="14.5703125" style="68" customWidth="1"/>
    <col min="443" max="443" width="16" style="68" customWidth="1"/>
    <col min="444" max="444" width="13.42578125" style="68" customWidth="1"/>
    <col min="445" max="448" width="0" style="68" hidden="1" customWidth="1"/>
    <col min="449" max="643" width="9.140625" style="68"/>
    <col min="644" max="644" width="6" style="68" customWidth="1"/>
    <col min="645" max="645" width="11" style="68" customWidth="1"/>
    <col min="646" max="646" width="12.85546875" style="68" customWidth="1"/>
    <col min="647" max="647" width="23.28515625" style="68" customWidth="1"/>
    <col min="648" max="648" width="24.140625" style="68" customWidth="1"/>
    <col min="649" max="649" width="0" style="68" hidden="1" customWidth="1"/>
    <col min="650" max="650" width="20.85546875" style="68" customWidth="1"/>
    <col min="651" max="651" width="11.5703125" style="68" customWidth="1"/>
    <col min="652" max="669" width="0" style="68" hidden="1" customWidth="1"/>
    <col min="670" max="675" width="13.85546875" style="68" customWidth="1"/>
    <col min="676" max="676" width="0" style="68" hidden="1" customWidth="1"/>
    <col min="677" max="677" width="12.5703125" style="68" customWidth="1"/>
    <col min="678" max="678" width="13.140625" style="68" customWidth="1"/>
    <col min="679" max="679" width="12.5703125" style="68" customWidth="1"/>
    <col min="680" max="680" width="11.5703125" style="68" customWidth="1"/>
    <col min="681" max="682" width="12.42578125" style="68" customWidth="1"/>
    <col min="683" max="683" width="10.42578125" style="68" customWidth="1"/>
    <col min="684" max="684" width="12" style="68" customWidth="1"/>
    <col min="685" max="685" width="11.85546875" style="68" customWidth="1"/>
    <col min="686" max="686" width="9.42578125" style="68" customWidth="1"/>
    <col min="687" max="687" width="12.42578125" style="68" customWidth="1"/>
    <col min="688" max="689" width="12.5703125" style="68" customWidth="1"/>
    <col min="690" max="690" width="13" style="68" customWidth="1"/>
    <col min="691" max="691" width="12" style="68" customWidth="1"/>
    <col min="692" max="692" width="12.42578125" style="68" customWidth="1"/>
    <col min="693" max="693" width="12.5703125" style="68" customWidth="1"/>
    <col min="694" max="694" width="14.5703125" style="68" customWidth="1"/>
    <col min="695" max="695" width="12.42578125" style="68" customWidth="1"/>
    <col min="696" max="696" width="12" style="68" customWidth="1"/>
    <col min="697" max="697" width="12.140625" style="68" customWidth="1"/>
    <col min="698" max="698" width="14.5703125" style="68" customWidth="1"/>
    <col min="699" max="699" width="16" style="68" customWidth="1"/>
    <col min="700" max="700" width="13.42578125" style="68" customWidth="1"/>
    <col min="701" max="704" width="0" style="68" hidden="1" customWidth="1"/>
    <col min="705" max="899" width="9.140625" style="68"/>
    <col min="900" max="900" width="6" style="68" customWidth="1"/>
    <col min="901" max="901" width="11" style="68" customWidth="1"/>
    <col min="902" max="902" width="12.85546875" style="68" customWidth="1"/>
    <col min="903" max="903" width="23.28515625" style="68" customWidth="1"/>
    <col min="904" max="904" width="24.140625" style="68" customWidth="1"/>
    <col min="905" max="905" width="0" style="68" hidden="1" customWidth="1"/>
    <col min="906" max="906" width="20.85546875" style="68" customWidth="1"/>
    <col min="907" max="907" width="11.5703125" style="68" customWidth="1"/>
    <col min="908" max="925" width="0" style="68" hidden="1" customWidth="1"/>
    <col min="926" max="931" width="13.85546875" style="68" customWidth="1"/>
    <col min="932" max="932" width="0" style="68" hidden="1" customWidth="1"/>
    <col min="933" max="933" width="12.5703125" style="68" customWidth="1"/>
    <col min="934" max="934" width="13.140625" style="68" customWidth="1"/>
    <col min="935" max="935" width="12.5703125" style="68" customWidth="1"/>
    <col min="936" max="936" width="11.5703125" style="68" customWidth="1"/>
    <col min="937" max="938" width="12.42578125" style="68" customWidth="1"/>
    <col min="939" max="939" width="10.42578125" style="68" customWidth="1"/>
    <col min="940" max="940" width="12" style="68" customWidth="1"/>
    <col min="941" max="941" width="11.85546875" style="68" customWidth="1"/>
    <col min="942" max="942" width="9.42578125" style="68" customWidth="1"/>
    <col min="943" max="943" width="12.42578125" style="68" customWidth="1"/>
    <col min="944" max="945" width="12.5703125" style="68" customWidth="1"/>
    <col min="946" max="946" width="13" style="68" customWidth="1"/>
    <col min="947" max="947" width="12" style="68" customWidth="1"/>
    <col min="948" max="948" width="12.42578125" style="68" customWidth="1"/>
    <col min="949" max="949" width="12.5703125" style="68" customWidth="1"/>
    <col min="950" max="950" width="14.5703125" style="68" customWidth="1"/>
    <col min="951" max="951" width="12.42578125" style="68" customWidth="1"/>
    <col min="952" max="952" width="12" style="68" customWidth="1"/>
    <col min="953" max="953" width="12.140625" style="68" customWidth="1"/>
    <col min="954" max="954" width="14.5703125" style="68" customWidth="1"/>
    <col min="955" max="955" width="16" style="68" customWidth="1"/>
    <col min="956" max="956" width="13.42578125" style="68" customWidth="1"/>
    <col min="957" max="960" width="0" style="68" hidden="1" customWidth="1"/>
    <col min="961" max="1155" width="9.140625" style="68"/>
    <col min="1156" max="1156" width="6" style="68" customWidth="1"/>
    <col min="1157" max="1157" width="11" style="68" customWidth="1"/>
    <col min="1158" max="1158" width="12.85546875" style="68" customWidth="1"/>
    <col min="1159" max="1159" width="23.28515625" style="68" customWidth="1"/>
    <col min="1160" max="1160" width="24.140625" style="68" customWidth="1"/>
    <col min="1161" max="1161" width="0" style="68" hidden="1" customWidth="1"/>
    <col min="1162" max="1162" width="20.85546875" style="68" customWidth="1"/>
    <col min="1163" max="1163" width="11.5703125" style="68" customWidth="1"/>
    <col min="1164" max="1181" width="0" style="68" hidden="1" customWidth="1"/>
    <col min="1182" max="1187" width="13.85546875" style="68" customWidth="1"/>
    <col min="1188" max="1188" width="0" style="68" hidden="1" customWidth="1"/>
    <col min="1189" max="1189" width="12.5703125" style="68" customWidth="1"/>
    <col min="1190" max="1190" width="13.140625" style="68" customWidth="1"/>
    <col min="1191" max="1191" width="12.5703125" style="68" customWidth="1"/>
    <col min="1192" max="1192" width="11.5703125" style="68" customWidth="1"/>
    <col min="1193" max="1194" width="12.42578125" style="68" customWidth="1"/>
    <col min="1195" max="1195" width="10.42578125" style="68" customWidth="1"/>
    <col min="1196" max="1196" width="12" style="68" customWidth="1"/>
    <col min="1197" max="1197" width="11.85546875" style="68" customWidth="1"/>
    <col min="1198" max="1198" width="9.42578125" style="68" customWidth="1"/>
    <col min="1199" max="1199" width="12.42578125" style="68" customWidth="1"/>
    <col min="1200" max="1201" width="12.5703125" style="68" customWidth="1"/>
    <col min="1202" max="1202" width="13" style="68" customWidth="1"/>
    <col min="1203" max="1203" width="12" style="68" customWidth="1"/>
    <col min="1204" max="1204" width="12.42578125" style="68" customWidth="1"/>
    <col min="1205" max="1205" width="12.5703125" style="68" customWidth="1"/>
    <col min="1206" max="1206" width="14.5703125" style="68" customWidth="1"/>
    <col min="1207" max="1207" width="12.42578125" style="68" customWidth="1"/>
    <col min="1208" max="1208" width="12" style="68" customWidth="1"/>
    <col min="1209" max="1209" width="12.140625" style="68" customWidth="1"/>
    <col min="1210" max="1210" width="14.5703125" style="68" customWidth="1"/>
    <col min="1211" max="1211" width="16" style="68" customWidth="1"/>
    <col min="1212" max="1212" width="13.42578125" style="68" customWidth="1"/>
    <col min="1213" max="1216" width="0" style="68" hidden="1" customWidth="1"/>
    <col min="1217" max="1411" width="9.140625" style="68"/>
    <col min="1412" max="1412" width="6" style="68" customWidth="1"/>
    <col min="1413" max="1413" width="11" style="68" customWidth="1"/>
    <col min="1414" max="1414" width="12.85546875" style="68" customWidth="1"/>
    <col min="1415" max="1415" width="23.28515625" style="68" customWidth="1"/>
    <col min="1416" max="1416" width="24.140625" style="68" customWidth="1"/>
    <col min="1417" max="1417" width="0" style="68" hidden="1" customWidth="1"/>
    <col min="1418" max="1418" width="20.85546875" style="68" customWidth="1"/>
    <col min="1419" max="1419" width="11.5703125" style="68" customWidth="1"/>
    <col min="1420" max="1437" width="0" style="68" hidden="1" customWidth="1"/>
    <col min="1438" max="1443" width="13.85546875" style="68" customWidth="1"/>
    <col min="1444" max="1444" width="0" style="68" hidden="1" customWidth="1"/>
    <col min="1445" max="1445" width="12.5703125" style="68" customWidth="1"/>
    <col min="1446" max="1446" width="13.140625" style="68" customWidth="1"/>
    <col min="1447" max="1447" width="12.5703125" style="68" customWidth="1"/>
    <col min="1448" max="1448" width="11.5703125" style="68" customWidth="1"/>
    <col min="1449" max="1450" width="12.42578125" style="68" customWidth="1"/>
    <col min="1451" max="1451" width="10.42578125" style="68" customWidth="1"/>
    <col min="1452" max="1452" width="12" style="68" customWidth="1"/>
    <col min="1453" max="1453" width="11.85546875" style="68" customWidth="1"/>
    <col min="1454" max="1454" width="9.42578125" style="68" customWidth="1"/>
    <col min="1455" max="1455" width="12.42578125" style="68" customWidth="1"/>
    <col min="1456" max="1457" width="12.5703125" style="68" customWidth="1"/>
    <col min="1458" max="1458" width="13" style="68" customWidth="1"/>
    <col min="1459" max="1459" width="12" style="68" customWidth="1"/>
    <col min="1460" max="1460" width="12.42578125" style="68" customWidth="1"/>
    <col min="1461" max="1461" width="12.5703125" style="68" customWidth="1"/>
    <col min="1462" max="1462" width="14.5703125" style="68" customWidth="1"/>
    <col min="1463" max="1463" width="12.42578125" style="68" customWidth="1"/>
    <col min="1464" max="1464" width="12" style="68" customWidth="1"/>
    <col min="1465" max="1465" width="12.140625" style="68" customWidth="1"/>
    <col min="1466" max="1466" width="14.5703125" style="68" customWidth="1"/>
    <col min="1467" max="1467" width="16" style="68" customWidth="1"/>
    <col min="1468" max="1468" width="13.42578125" style="68" customWidth="1"/>
    <col min="1469" max="1472" width="0" style="68" hidden="1" customWidth="1"/>
    <col min="1473" max="1667" width="9.140625" style="68"/>
    <col min="1668" max="1668" width="6" style="68" customWidth="1"/>
    <col min="1669" max="1669" width="11" style="68" customWidth="1"/>
    <col min="1670" max="1670" width="12.85546875" style="68" customWidth="1"/>
    <col min="1671" max="1671" width="23.28515625" style="68" customWidth="1"/>
    <col min="1672" max="1672" width="24.140625" style="68" customWidth="1"/>
    <col min="1673" max="1673" width="0" style="68" hidden="1" customWidth="1"/>
    <col min="1674" max="1674" width="20.85546875" style="68" customWidth="1"/>
    <col min="1675" max="1675" width="11.5703125" style="68" customWidth="1"/>
    <col min="1676" max="1693" width="0" style="68" hidden="1" customWidth="1"/>
    <col min="1694" max="1699" width="13.85546875" style="68" customWidth="1"/>
    <col min="1700" max="1700" width="0" style="68" hidden="1" customWidth="1"/>
    <col min="1701" max="1701" width="12.5703125" style="68" customWidth="1"/>
    <col min="1702" max="1702" width="13.140625" style="68" customWidth="1"/>
    <col min="1703" max="1703" width="12.5703125" style="68" customWidth="1"/>
    <col min="1704" max="1704" width="11.5703125" style="68" customWidth="1"/>
    <col min="1705" max="1706" width="12.42578125" style="68" customWidth="1"/>
    <col min="1707" max="1707" width="10.42578125" style="68" customWidth="1"/>
    <col min="1708" max="1708" width="12" style="68" customWidth="1"/>
    <col min="1709" max="1709" width="11.85546875" style="68" customWidth="1"/>
    <col min="1710" max="1710" width="9.42578125" style="68" customWidth="1"/>
    <col min="1711" max="1711" width="12.42578125" style="68" customWidth="1"/>
    <col min="1712" max="1713" width="12.5703125" style="68" customWidth="1"/>
    <col min="1714" max="1714" width="13" style="68" customWidth="1"/>
    <col min="1715" max="1715" width="12" style="68" customWidth="1"/>
    <col min="1716" max="1716" width="12.42578125" style="68" customWidth="1"/>
    <col min="1717" max="1717" width="12.5703125" style="68" customWidth="1"/>
    <col min="1718" max="1718" width="14.5703125" style="68" customWidth="1"/>
    <col min="1719" max="1719" width="12.42578125" style="68" customWidth="1"/>
    <col min="1720" max="1720" width="12" style="68" customWidth="1"/>
    <col min="1721" max="1721" width="12.140625" style="68" customWidth="1"/>
    <col min="1722" max="1722" width="14.5703125" style="68" customWidth="1"/>
    <col min="1723" max="1723" width="16" style="68" customWidth="1"/>
    <col min="1724" max="1724" width="13.42578125" style="68" customWidth="1"/>
    <col min="1725" max="1728" width="0" style="68" hidden="1" customWidth="1"/>
    <col min="1729" max="1923" width="9.140625" style="68"/>
    <col min="1924" max="1924" width="6" style="68" customWidth="1"/>
    <col min="1925" max="1925" width="11" style="68" customWidth="1"/>
    <col min="1926" max="1926" width="12.85546875" style="68" customWidth="1"/>
    <col min="1927" max="1927" width="23.28515625" style="68" customWidth="1"/>
    <col min="1928" max="1928" width="24.140625" style="68" customWidth="1"/>
    <col min="1929" max="1929" width="0" style="68" hidden="1" customWidth="1"/>
    <col min="1930" max="1930" width="20.85546875" style="68" customWidth="1"/>
    <col min="1931" max="1931" width="11.5703125" style="68" customWidth="1"/>
    <col min="1932" max="1949" width="0" style="68" hidden="1" customWidth="1"/>
    <col min="1950" max="1955" width="13.85546875" style="68" customWidth="1"/>
    <col min="1956" max="1956" width="0" style="68" hidden="1" customWidth="1"/>
    <col min="1957" max="1957" width="12.5703125" style="68" customWidth="1"/>
    <col min="1958" max="1958" width="13.140625" style="68" customWidth="1"/>
    <col min="1959" max="1959" width="12.5703125" style="68" customWidth="1"/>
    <col min="1960" max="1960" width="11.5703125" style="68" customWidth="1"/>
    <col min="1961" max="1962" width="12.42578125" style="68" customWidth="1"/>
    <col min="1963" max="1963" width="10.42578125" style="68" customWidth="1"/>
    <col min="1964" max="1964" width="12" style="68" customWidth="1"/>
    <col min="1965" max="1965" width="11.85546875" style="68" customWidth="1"/>
    <col min="1966" max="1966" width="9.42578125" style="68" customWidth="1"/>
    <col min="1967" max="1967" width="12.42578125" style="68" customWidth="1"/>
    <col min="1968" max="1969" width="12.5703125" style="68" customWidth="1"/>
    <col min="1970" max="1970" width="13" style="68" customWidth="1"/>
    <col min="1971" max="1971" width="12" style="68" customWidth="1"/>
    <col min="1972" max="1972" width="12.42578125" style="68" customWidth="1"/>
    <col min="1973" max="1973" width="12.5703125" style="68" customWidth="1"/>
    <col min="1974" max="1974" width="14.5703125" style="68" customWidth="1"/>
    <col min="1975" max="1975" width="12.42578125" style="68" customWidth="1"/>
    <col min="1976" max="1976" width="12" style="68" customWidth="1"/>
    <col min="1977" max="1977" width="12.140625" style="68" customWidth="1"/>
    <col min="1978" max="1978" width="14.5703125" style="68" customWidth="1"/>
    <col min="1979" max="1979" width="16" style="68" customWidth="1"/>
    <col min="1980" max="1980" width="13.42578125" style="68" customWidth="1"/>
    <col min="1981" max="1984" width="0" style="68" hidden="1" customWidth="1"/>
    <col min="1985" max="2179" width="9.140625" style="68"/>
    <col min="2180" max="2180" width="6" style="68" customWidth="1"/>
    <col min="2181" max="2181" width="11" style="68" customWidth="1"/>
    <col min="2182" max="2182" width="12.85546875" style="68" customWidth="1"/>
    <col min="2183" max="2183" width="23.28515625" style="68" customWidth="1"/>
    <col min="2184" max="2184" width="24.140625" style="68" customWidth="1"/>
    <col min="2185" max="2185" width="0" style="68" hidden="1" customWidth="1"/>
    <col min="2186" max="2186" width="20.85546875" style="68" customWidth="1"/>
    <col min="2187" max="2187" width="11.5703125" style="68" customWidth="1"/>
    <col min="2188" max="2205" width="0" style="68" hidden="1" customWidth="1"/>
    <col min="2206" max="2211" width="13.85546875" style="68" customWidth="1"/>
    <col min="2212" max="2212" width="0" style="68" hidden="1" customWidth="1"/>
    <col min="2213" max="2213" width="12.5703125" style="68" customWidth="1"/>
    <col min="2214" max="2214" width="13.140625" style="68" customWidth="1"/>
    <col min="2215" max="2215" width="12.5703125" style="68" customWidth="1"/>
    <col min="2216" max="2216" width="11.5703125" style="68" customWidth="1"/>
    <col min="2217" max="2218" width="12.42578125" style="68" customWidth="1"/>
    <col min="2219" max="2219" width="10.42578125" style="68" customWidth="1"/>
    <col min="2220" max="2220" width="12" style="68" customWidth="1"/>
    <col min="2221" max="2221" width="11.85546875" style="68" customWidth="1"/>
    <col min="2222" max="2222" width="9.42578125" style="68" customWidth="1"/>
    <col min="2223" max="2223" width="12.42578125" style="68" customWidth="1"/>
    <col min="2224" max="2225" width="12.5703125" style="68" customWidth="1"/>
    <col min="2226" max="2226" width="13" style="68" customWidth="1"/>
    <col min="2227" max="2227" width="12" style="68" customWidth="1"/>
    <col min="2228" max="2228" width="12.42578125" style="68" customWidth="1"/>
    <col min="2229" max="2229" width="12.5703125" style="68" customWidth="1"/>
    <col min="2230" max="2230" width="14.5703125" style="68" customWidth="1"/>
    <col min="2231" max="2231" width="12.42578125" style="68" customWidth="1"/>
    <col min="2232" max="2232" width="12" style="68" customWidth="1"/>
    <col min="2233" max="2233" width="12.140625" style="68" customWidth="1"/>
    <col min="2234" max="2234" width="14.5703125" style="68" customWidth="1"/>
    <col min="2235" max="2235" width="16" style="68" customWidth="1"/>
    <col min="2236" max="2236" width="13.42578125" style="68" customWidth="1"/>
    <col min="2237" max="2240" width="0" style="68" hidden="1" customWidth="1"/>
    <col min="2241" max="2435" width="9.140625" style="68"/>
    <col min="2436" max="2436" width="6" style="68" customWidth="1"/>
    <col min="2437" max="2437" width="11" style="68" customWidth="1"/>
    <col min="2438" max="2438" width="12.85546875" style="68" customWidth="1"/>
    <col min="2439" max="2439" width="23.28515625" style="68" customWidth="1"/>
    <col min="2440" max="2440" width="24.140625" style="68" customWidth="1"/>
    <col min="2441" max="2441" width="0" style="68" hidden="1" customWidth="1"/>
    <col min="2442" max="2442" width="20.85546875" style="68" customWidth="1"/>
    <col min="2443" max="2443" width="11.5703125" style="68" customWidth="1"/>
    <col min="2444" max="2461" width="0" style="68" hidden="1" customWidth="1"/>
    <col min="2462" max="2467" width="13.85546875" style="68" customWidth="1"/>
    <col min="2468" max="2468" width="0" style="68" hidden="1" customWidth="1"/>
    <col min="2469" max="2469" width="12.5703125" style="68" customWidth="1"/>
    <col min="2470" max="2470" width="13.140625" style="68" customWidth="1"/>
    <col min="2471" max="2471" width="12.5703125" style="68" customWidth="1"/>
    <col min="2472" max="2472" width="11.5703125" style="68" customWidth="1"/>
    <col min="2473" max="2474" width="12.42578125" style="68" customWidth="1"/>
    <col min="2475" max="2475" width="10.42578125" style="68" customWidth="1"/>
    <col min="2476" max="2476" width="12" style="68" customWidth="1"/>
    <col min="2477" max="2477" width="11.85546875" style="68" customWidth="1"/>
    <col min="2478" max="2478" width="9.42578125" style="68" customWidth="1"/>
    <col min="2479" max="2479" width="12.42578125" style="68" customWidth="1"/>
    <col min="2480" max="2481" width="12.5703125" style="68" customWidth="1"/>
    <col min="2482" max="2482" width="13" style="68" customWidth="1"/>
    <col min="2483" max="2483" width="12" style="68" customWidth="1"/>
    <col min="2484" max="2484" width="12.42578125" style="68" customWidth="1"/>
    <col min="2485" max="2485" width="12.5703125" style="68" customWidth="1"/>
    <col min="2486" max="2486" width="14.5703125" style="68" customWidth="1"/>
    <col min="2487" max="2487" width="12.42578125" style="68" customWidth="1"/>
    <col min="2488" max="2488" width="12" style="68" customWidth="1"/>
    <col min="2489" max="2489" width="12.140625" style="68" customWidth="1"/>
    <col min="2490" max="2490" width="14.5703125" style="68" customWidth="1"/>
    <col min="2491" max="2491" width="16" style="68" customWidth="1"/>
    <col min="2492" max="2492" width="13.42578125" style="68" customWidth="1"/>
    <col min="2493" max="2496" width="0" style="68" hidden="1" customWidth="1"/>
    <col min="2497" max="2691" width="9.140625" style="68"/>
    <col min="2692" max="2692" width="6" style="68" customWidth="1"/>
    <col min="2693" max="2693" width="11" style="68" customWidth="1"/>
    <col min="2694" max="2694" width="12.85546875" style="68" customWidth="1"/>
    <col min="2695" max="2695" width="23.28515625" style="68" customWidth="1"/>
    <col min="2696" max="2696" width="24.140625" style="68" customWidth="1"/>
    <col min="2697" max="2697" width="0" style="68" hidden="1" customWidth="1"/>
    <col min="2698" max="2698" width="20.85546875" style="68" customWidth="1"/>
    <col min="2699" max="2699" width="11.5703125" style="68" customWidth="1"/>
    <col min="2700" max="2717" width="0" style="68" hidden="1" customWidth="1"/>
    <col min="2718" max="2723" width="13.85546875" style="68" customWidth="1"/>
    <col min="2724" max="2724" width="0" style="68" hidden="1" customWidth="1"/>
    <col min="2725" max="2725" width="12.5703125" style="68" customWidth="1"/>
    <col min="2726" max="2726" width="13.140625" style="68" customWidth="1"/>
    <col min="2727" max="2727" width="12.5703125" style="68" customWidth="1"/>
    <col min="2728" max="2728" width="11.5703125" style="68" customWidth="1"/>
    <col min="2729" max="2730" width="12.42578125" style="68" customWidth="1"/>
    <col min="2731" max="2731" width="10.42578125" style="68" customWidth="1"/>
    <col min="2732" max="2732" width="12" style="68" customWidth="1"/>
    <col min="2733" max="2733" width="11.85546875" style="68" customWidth="1"/>
    <col min="2734" max="2734" width="9.42578125" style="68" customWidth="1"/>
    <col min="2735" max="2735" width="12.42578125" style="68" customWidth="1"/>
    <col min="2736" max="2737" width="12.5703125" style="68" customWidth="1"/>
    <col min="2738" max="2738" width="13" style="68" customWidth="1"/>
    <col min="2739" max="2739" width="12" style="68" customWidth="1"/>
    <col min="2740" max="2740" width="12.42578125" style="68" customWidth="1"/>
    <col min="2741" max="2741" width="12.5703125" style="68" customWidth="1"/>
    <col min="2742" max="2742" width="14.5703125" style="68" customWidth="1"/>
    <col min="2743" max="2743" width="12.42578125" style="68" customWidth="1"/>
    <col min="2744" max="2744" width="12" style="68" customWidth="1"/>
    <col min="2745" max="2745" width="12.140625" style="68" customWidth="1"/>
    <col min="2746" max="2746" width="14.5703125" style="68" customWidth="1"/>
    <col min="2747" max="2747" width="16" style="68" customWidth="1"/>
    <col min="2748" max="2748" width="13.42578125" style="68" customWidth="1"/>
    <col min="2749" max="2752" width="0" style="68" hidden="1" customWidth="1"/>
    <col min="2753" max="2947" width="9.140625" style="68"/>
    <col min="2948" max="2948" width="6" style="68" customWidth="1"/>
    <col min="2949" max="2949" width="11" style="68" customWidth="1"/>
    <col min="2950" max="2950" width="12.85546875" style="68" customWidth="1"/>
    <col min="2951" max="2951" width="23.28515625" style="68" customWidth="1"/>
    <col min="2952" max="2952" width="24.140625" style="68" customWidth="1"/>
    <col min="2953" max="2953" width="0" style="68" hidden="1" customWidth="1"/>
    <col min="2954" max="2954" width="20.85546875" style="68" customWidth="1"/>
    <col min="2955" max="2955" width="11.5703125" style="68" customWidth="1"/>
    <col min="2956" max="2973" width="0" style="68" hidden="1" customWidth="1"/>
    <col min="2974" max="2979" width="13.85546875" style="68" customWidth="1"/>
    <col min="2980" max="2980" width="0" style="68" hidden="1" customWidth="1"/>
    <col min="2981" max="2981" width="12.5703125" style="68" customWidth="1"/>
    <col min="2982" max="2982" width="13.140625" style="68" customWidth="1"/>
    <col min="2983" max="2983" width="12.5703125" style="68" customWidth="1"/>
    <col min="2984" max="2984" width="11.5703125" style="68" customWidth="1"/>
    <col min="2985" max="2986" width="12.42578125" style="68" customWidth="1"/>
    <col min="2987" max="2987" width="10.42578125" style="68" customWidth="1"/>
    <col min="2988" max="2988" width="12" style="68" customWidth="1"/>
    <col min="2989" max="2989" width="11.85546875" style="68" customWidth="1"/>
    <col min="2990" max="2990" width="9.42578125" style="68" customWidth="1"/>
    <col min="2991" max="2991" width="12.42578125" style="68" customWidth="1"/>
    <col min="2992" max="2993" width="12.5703125" style="68" customWidth="1"/>
    <col min="2994" max="2994" width="13" style="68" customWidth="1"/>
    <col min="2995" max="2995" width="12" style="68" customWidth="1"/>
    <col min="2996" max="2996" width="12.42578125" style="68" customWidth="1"/>
    <col min="2997" max="2997" width="12.5703125" style="68" customWidth="1"/>
    <col min="2998" max="2998" width="14.5703125" style="68" customWidth="1"/>
    <col min="2999" max="2999" width="12.42578125" style="68" customWidth="1"/>
    <col min="3000" max="3000" width="12" style="68" customWidth="1"/>
    <col min="3001" max="3001" width="12.140625" style="68" customWidth="1"/>
    <col min="3002" max="3002" width="14.5703125" style="68" customWidth="1"/>
    <col min="3003" max="3003" width="16" style="68" customWidth="1"/>
    <col min="3004" max="3004" width="13.42578125" style="68" customWidth="1"/>
    <col min="3005" max="3008" width="0" style="68" hidden="1" customWidth="1"/>
    <col min="3009" max="3203" width="9.140625" style="68"/>
    <col min="3204" max="3204" width="6" style="68" customWidth="1"/>
    <col min="3205" max="3205" width="11" style="68" customWidth="1"/>
    <col min="3206" max="3206" width="12.85546875" style="68" customWidth="1"/>
    <col min="3207" max="3207" width="23.28515625" style="68" customWidth="1"/>
    <col min="3208" max="3208" width="24.140625" style="68" customWidth="1"/>
    <col min="3209" max="3209" width="0" style="68" hidden="1" customWidth="1"/>
    <col min="3210" max="3210" width="20.85546875" style="68" customWidth="1"/>
    <col min="3211" max="3211" width="11.5703125" style="68" customWidth="1"/>
    <col min="3212" max="3229" width="0" style="68" hidden="1" customWidth="1"/>
    <col min="3230" max="3235" width="13.85546875" style="68" customWidth="1"/>
    <col min="3236" max="3236" width="0" style="68" hidden="1" customWidth="1"/>
    <col min="3237" max="3237" width="12.5703125" style="68" customWidth="1"/>
    <col min="3238" max="3238" width="13.140625" style="68" customWidth="1"/>
    <col min="3239" max="3239" width="12.5703125" style="68" customWidth="1"/>
    <col min="3240" max="3240" width="11.5703125" style="68" customWidth="1"/>
    <col min="3241" max="3242" width="12.42578125" style="68" customWidth="1"/>
    <col min="3243" max="3243" width="10.42578125" style="68" customWidth="1"/>
    <col min="3244" max="3244" width="12" style="68" customWidth="1"/>
    <col min="3245" max="3245" width="11.85546875" style="68" customWidth="1"/>
    <col min="3246" max="3246" width="9.42578125" style="68" customWidth="1"/>
    <col min="3247" max="3247" width="12.42578125" style="68" customWidth="1"/>
    <col min="3248" max="3249" width="12.5703125" style="68" customWidth="1"/>
    <col min="3250" max="3250" width="13" style="68" customWidth="1"/>
    <col min="3251" max="3251" width="12" style="68" customWidth="1"/>
    <col min="3252" max="3252" width="12.42578125" style="68" customWidth="1"/>
    <col min="3253" max="3253" width="12.5703125" style="68" customWidth="1"/>
    <col min="3254" max="3254" width="14.5703125" style="68" customWidth="1"/>
    <col min="3255" max="3255" width="12.42578125" style="68" customWidth="1"/>
    <col min="3256" max="3256" width="12" style="68" customWidth="1"/>
    <col min="3257" max="3257" width="12.140625" style="68" customWidth="1"/>
    <col min="3258" max="3258" width="14.5703125" style="68" customWidth="1"/>
    <col min="3259" max="3259" width="16" style="68" customWidth="1"/>
    <col min="3260" max="3260" width="13.42578125" style="68" customWidth="1"/>
    <col min="3261" max="3264" width="0" style="68" hidden="1" customWidth="1"/>
    <col min="3265" max="3459" width="9.140625" style="68"/>
    <col min="3460" max="3460" width="6" style="68" customWidth="1"/>
    <col min="3461" max="3461" width="11" style="68" customWidth="1"/>
    <col min="3462" max="3462" width="12.85546875" style="68" customWidth="1"/>
    <col min="3463" max="3463" width="23.28515625" style="68" customWidth="1"/>
    <col min="3464" max="3464" width="24.140625" style="68" customWidth="1"/>
    <col min="3465" max="3465" width="0" style="68" hidden="1" customWidth="1"/>
    <col min="3466" max="3466" width="20.85546875" style="68" customWidth="1"/>
    <col min="3467" max="3467" width="11.5703125" style="68" customWidth="1"/>
    <col min="3468" max="3485" width="0" style="68" hidden="1" customWidth="1"/>
    <col min="3486" max="3491" width="13.85546875" style="68" customWidth="1"/>
    <col min="3492" max="3492" width="0" style="68" hidden="1" customWidth="1"/>
    <col min="3493" max="3493" width="12.5703125" style="68" customWidth="1"/>
    <col min="3494" max="3494" width="13.140625" style="68" customWidth="1"/>
    <col min="3495" max="3495" width="12.5703125" style="68" customWidth="1"/>
    <col min="3496" max="3496" width="11.5703125" style="68" customWidth="1"/>
    <col min="3497" max="3498" width="12.42578125" style="68" customWidth="1"/>
    <col min="3499" max="3499" width="10.42578125" style="68" customWidth="1"/>
    <col min="3500" max="3500" width="12" style="68" customWidth="1"/>
    <col min="3501" max="3501" width="11.85546875" style="68" customWidth="1"/>
    <col min="3502" max="3502" width="9.42578125" style="68" customWidth="1"/>
    <col min="3503" max="3503" width="12.42578125" style="68" customWidth="1"/>
    <col min="3504" max="3505" width="12.5703125" style="68" customWidth="1"/>
    <col min="3506" max="3506" width="13" style="68" customWidth="1"/>
    <col min="3507" max="3507" width="12" style="68" customWidth="1"/>
    <col min="3508" max="3508" width="12.42578125" style="68" customWidth="1"/>
    <col min="3509" max="3509" width="12.5703125" style="68" customWidth="1"/>
    <col min="3510" max="3510" width="14.5703125" style="68" customWidth="1"/>
    <col min="3511" max="3511" width="12.42578125" style="68" customWidth="1"/>
    <col min="3512" max="3512" width="12" style="68" customWidth="1"/>
    <col min="3513" max="3513" width="12.140625" style="68" customWidth="1"/>
    <col min="3514" max="3514" width="14.5703125" style="68" customWidth="1"/>
    <col min="3515" max="3515" width="16" style="68" customWidth="1"/>
    <col min="3516" max="3516" width="13.42578125" style="68" customWidth="1"/>
    <col min="3517" max="3520" width="0" style="68" hidden="1" customWidth="1"/>
    <col min="3521" max="3715" width="9.140625" style="68"/>
    <col min="3716" max="3716" width="6" style="68" customWidth="1"/>
    <col min="3717" max="3717" width="11" style="68" customWidth="1"/>
    <col min="3718" max="3718" width="12.85546875" style="68" customWidth="1"/>
    <col min="3719" max="3719" width="23.28515625" style="68" customWidth="1"/>
    <col min="3720" max="3720" width="24.140625" style="68" customWidth="1"/>
    <col min="3721" max="3721" width="0" style="68" hidden="1" customWidth="1"/>
    <col min="3722" max="3722" width="20.85546875" style="68" customWidth="1"/>
    <col min="3723" max="3723" width="11.5703125" style="68" customWidth="1"/>
    <col min="3724" max="3741" width="0" style="68" hidden="1" customWidth="1"/>
    <col min="3742" max="3747" width="13.85546875" style="68" customWidth="1"/>
    <col min="3748" max="3748" width="0" style="68" hidden="1" customWidth="1"/>
    <col min="3749" max="3749" width="12.5703125" style="68" customWidth="1"/>
    <col min="3750" max="3750" width="13.140625" style="68" customWidth="1"/>
    <col min="3751" max="3751" width="12.5703125" style="68" customWidth="1"/>
    <col min="3752" max="3752" width="11.5703125" style="68" customWidth="1"/>
    <col min="3753" max="3754" width="12.42578125" style="68" customWidth="1"/>
    <col min="3755" max="3755" width="10.42578125" style="68" customWidth="1"/>
    <col min="3756" max="3756" width="12" style="68" customWidth="1"/>
    <col min="3757" max="3757" width="11.85546875" style="68" customWidth="1"/>
    <col min="3758" max="3758" width="9.42578125" style="68" customWidth="1"/>
    <col min="3759" max="3759" width="12.42578125" style="68" customWidth="1"/>
    <col min="3760" max="3761" width="12.5703125" style="68" customWidth="1"/>
    <col min="3762" max="3762" width="13" style="68" customWidth="1"/>
    <col min="3763" max="3763" width="12" style="68" customWidth="1"/>
    <col min="3764" max="3764" width="12.42578125" style="68" customWidth="1"/>
    <col min="3765" max="3765" width="12.5703125" style="68" customWidth="1"/>
    <col min="3766" max="3766" width="14.5703125" style="68" customWidth="1"/>
    <col min="3767" max="3767" width="12.42578125" style="68" customWidth="1"/>
    <col min="3768" max="3768" width="12" style="68" customWidth="1"/>
    <col min="3769" max="3769" width="12.140625" style="68" customWidth="1"/>
    <col min="3770" max="3770" width="14.5703125" style="68" customWidth="1"/>
    <col min="3771" max="3771" width="16" style="68" customWidth="1"/>
    <col min="3772" max="3772" width="13.42578125" style="68" customWidth="1"/>
    <col min="3773" max="3776" width="0" style="68" hidden="1" customWidth="1"/>
    <col min="3777" max="3971" width="9.140625" style="68"/>
    <col min="3972" max="3972" width="6" style="68" customWidth="1"/>
    <col min="3973" max="3973" width="11" style="68" customWidth="1"/>
    <col min="3974" max="3974" width="12.85546875" style="68" customWidth="1"/>
    <col min="3975" max="3975" width="23.28515625" style="68" customWidth="1"/>
    <col min="3976" max="3976" width="24.140625" style="68" customWidth="1"/>
    <col min="3977" max="3977" width="0" style="68" hidden="1" customWidth="1"/>
    <col min="3978" max="3978" width="20.85546875" style="68" customWidth="1"/>
    <col min="3979" max="3979" width="11.5703125" style="68" customWidth="1"/>
    <col min="3980" max="3997" width="0" style="68" hidden="1" customWidth="1"/>
    <col min="3998" max="4003" width="13.85546875" style="68" customWidth="1"/>
    <col min="4004" max="4004" width="0" style="68" hidden="1" customWidth="1"/>
    <col min="4005" max="4005" width="12.5703125" style="68" customWidth="1"/>
    <col min="4006" max="4006" width="13.140625" style="68" customWidth="1"/>
    <col min="4007" max="4007" width="12.5703125" style="68" customWidth="1"/>
    <col min="4008" max="4008" width="11.5703125" style="68" customWidth="1"/>
    <col min="4009" max="4010" width="12.42578125" style="68" customWidth="1"/>
    <col min="4011" max="4011" width="10.42578125" style="68" customWidth="1"/>
    <col min="4012" max="4012" width="12" style="68" customWidth="1"/>
    <col min="4013" max="4013" width="11.85546875" style="68" customWidth="1"/>
    <col min="4014" max="4014" width="9.42578125" style="68" customWidth="1"/>
    <col min="4015" max="4015" width="12.42578125" style="68" customWidth="1"/>
    <col min="4016" max="4017" width="12.5703125" style="68" customWidth="1"/>
    <col min="4018" max="4018" width="13" style="68" customWidth="1"/>
    <col min="4019" max="4019" width="12" style="68" customWidth="1"/>
    <col min="4020" max="4020" width="12.42578125" style="68" customWidth="1"/>
    <col min="4021" max="4021" width="12.5703125" style="68" customWidth="1"/>
    <col min="4022" max="4022" width="14.5703125" style="68" customWidth="1"/>
    <col min="4023" max="4023" width="12.42578125" style="68" customWidth="1"/>
    <col min="4024" max="4024" width="12" style="68" customWidth="1"/>
    <col min="4025" max="4025" width="12.140625" style="68" customWidth="1"/>
    <col min="4026" max="4026" width="14.5703125" style="68" customWidth="1"/>
    <col min="4027" max="4027" width="16" style="68" customWidth="1"/>
    <col min="4028" max="4028" width="13.42578125" style="68" customWidth="1"/>
    <col min="4029" max="4032" width="0" style="68" hidden="1" customWidth="1"/>
    <col min="4033" max="4227" width="9.140625" style="68"/>
    <col min="4228" max="4228" width="6" style="68" customWidth="1"/>
    <col min="4229" max="4229" width="11" style="68" customWidth="1"/>
    <col min="4230" max="4230" width="12.85546875" style="68" customWidth="1"/>
    <col min="4231" max="4231" width="23.28515625" style="68" customWidth="1"/>
    <col min="4232" max="4232" width="24.140625" style="68" customWidth="1"/>
    <col min="4233" max="4233" width="0" style="68" hidden="1" customWidth="1"/>
    <col min="4234" max="4234" width="20.85546875" style="68" customWidth="1"/>
    <col min="4235" max="4235" width="11.5703125" style="68" customWidth="1"/>
    <col min="4236" max="4253" width="0" style="68" hidden="1" customWidth="1"/>
    <col min="4254" max="4259" width="13.85546875" style="68" customWidth="1"/>
    <col min="4260" max="4260" width="0" style="68" hidden="1" customWidth="1"/>
    <col min="4261" max="4261" width="12.5703125" style="68" customWidth="1"/>
    <col min="4262" max="4262" width="13.140625" style="68" customWidth="1"/>
    <col min="4263" max="4263" width="12.5703125" style="68" customWidth="1"/>
    <col min="4264" max="4264" width="11.5703125" style="68" customWidth="1"/>
    <col min="4265" max="4266" width="12.42578125" style="68" customWidth="1"/>
    <col min="4267" max="4267" width="10.42578125" style="68" customWidth="1"/>
    <col min="4268" max="4268" width="12" style="68" customWidth="1"/>
    <col min="4269" max="4269" width="11.85546875" style="68" customWidth="1"/>
    <col min="4270" max="4270" width="9.42578125" style="68" customWidth="1"/>
    <col min="4271" max="4271" width="12.42578125" style="68" customWidth="1"/>
    <col min="4272" max="4273" width="12.5703125" style="68" customWidth="1"/>
    <col min="4274" max="4274" width="13" style="68" customWidth="1"/>
    <col min="4275" max="4275" width="12" style="68" customWidth="1"/>
    <col min="4276" max="4276" width="12.42578125" style="68" customWidth="1"/>
    <col min="4277" max="4277" width="12.5703125" style="68" customWidth="1"/>
    <col min="4278" max="4278" width="14.5703125" style="68" customWidth="1"/>
    <col min="4279" max="4279" width="12.42578125" style="68" customWidth="1"/>
    <col min="4280" max="4280" width="12" style="68" customWidth="1"/>
    <col min="4281" max="4281" width="12.140625" style="68" customWidth="1"/>
    <col min="4282" max="4282" width="14.5703125" style="68" customWidth="1"/>
    <col min="4283" max="4283" width="16" style="68" customWidth="1"/>
    <col min="4284" max="4284" width="13.42578125" style="68" customWidth="1"/>
    <col min="4285" max="4288" width="0" style="68" hidden="1" customWidth="1"/>
    <col min="4289" max="4483" width="9.140625" style="68"/>
    <col min="4484" max="4484" width="6" style="68" customWidth="1"/>
    <col min="4485" max="4485" width="11" style="68" customWidth="1"/>
    <col min="4486" max="4486" width="12.85546875" style="68" customWidth="1"/>
    <col min="4487" max="4487" width="23.28515625" style="68" customWidth="1"/>
    <col min="4488" max="4488" width="24.140625" style="68" customWidth="1"/>
    <col min="4489" max="4489" width="0" style="68" hidden="1" customWidth="1"/>
    <col min="4490" max="4490" width="20.85546875" style="68" customWidth="1"/>
    <col min="4491" max="4491" width="11.5703125" style="68" customWidth="1"/>
    <col min="4492" max="4509" width="0" style="68" hidden="1" customWidth="1"/>
    <col min="4510" max="4515" width="13.85546875" style="68" customWidth="1"/>
    <col min="4516" max="4516" width="0" style="68" hidden="1" customWidth="1"/>
    <col min="4517" max="4517" width="12.5703125" style="68" customWidth="1"/>
    <col min="4518" max="4518" width="13.140625" style="68" customWidth="1"/>
    <col min="4519" max="4519" width="12.5703125" style="68" customWidth="1"/>
    <col min="4520" max="4520" width="11.5703125" style="68" customWidth="1"/>
    <col min="4521" max="4522" width="12.42578125" style="68" customWidth="1"/>
    <col min="4523" max="4523" width="10.42578125" style="68" customWidth="1"/>
    <col min="4524" max="4524" width="12" style="68" customWidth="1"/>
    <col min="4525" max="4525" width="11.85546875" style="68" customWidth="1"/>
    <col min="4526" max="4526" width="9.42578125" style="68" customWidth="1"/>
    <col min="4527" max="4527" width="12.42578125" style="68" customWidth="1"/>
    <col min="4528" max="4529" width="12.5703125" style="68" customWidth="1"/>
    <col min="4530" max="4530" width="13" style="68" customWidth="1"/>
    <col min="4531" max="4531" width="12" style="68" customWidth="1"/>
    <col min="4532" max="4532" width="12.42578125" style="68" customWidth="1"/>
    <col min="4533" max="4533" width="12.5703125" style="68" customWidth="1"/>
    <col min="4534" max="4534" width="14.5703125" style="68" customWidth="1"/>
    <col min="4535" max="4535" width="12.42578125" style="68" customWidth="1"/>
    <col min="4536" max="4536" width="12" style="68" customWidth="1"/>
    <col min="4537" max="4537" width="12.140625" style="68" customWidth="1"/>
    <col min="4538" max="4538" width="14.5703125" style="68" customWidth="1"/>
    <col min="4539" max="4539" width="16" style="68" customWidth="1"/>
    <col min="4540" max="4540" width="13.42578125" style="68" customWidth="1"/>
    <col min="4541" max="4544" width="0" style="68" hidden="1" customWidth="1"/>
    <col min="4545" max="4739" width="9.140625" style="68"/>
    <col min="4740" max="4740" width="6" style="68" customWidth="1"/>
    <col min="4741" max="4741" width="11" style="68" customWidth="1"/>
    <col min="4742" max="4742" width="12.85546875" style="68" customWidth="1"/>
    <col min="4743" max="4743" width="23.28515625" style="68" customWidth="1"/>
    <col min="4744" max="4744" width="24.140625" style="68" customWidth="1"/>
    <col min="4745" max="4745" width="0" style="68" hidden="1" customWidth="1"/>
    <col min="4746" max="4746" width="20.85546875" style="68" customWidth="1"/>
    <col min="4747" max="4747" width="11.5703125" style="68" customWidth="1"/>
    <col min="4748" max="4765" width="0" style="68" hidden="1" customWidth="1"/>
    <col min="4766" max="4771" width="13.85546875" style="68" customWidth="1"/>
    <col min="4772" max="4772" width="0" style="68" hidden="1" customWidth="1"/>
    <col min="4773" max="4773" width="12.5703125" style="68" customWidth="1"/>
    <col min="4774" max="4774" width="13.140625" style="68" customWidth="1"/>
    <col min="4775" max="4775" width="12.5703125" style="68" customWidth="1"/>
    <col min="4776" max="4776" width="11.5703125" style="68" customWidth="1"/>
    <col min="4777" max="4778" width="12.42578125" style="68" customWidth="1"/>
    <col min="4779" max="4779" width="10.42578125" style="68" customWidth="1"/>
    <col min="4780" max="4780" width="12" style="68" customWidth="1"/>
    <col min="4781" max="4781" width="11.85546875" style="68" customWidth="1"/>
    <col min="4782" max="4782" width="9.42578125" style="68" customWidth="1"/>
    <col min="4783" max="4783" width="12.42578125" style="68" customWidth="1"/>
    <col min="4784" max="4785" width="12.5703125" style="68" customWidth="1"/>
    <col min="4786" max="4786" width="13" style="68" customWidth="1"/>
    <col min="4787" max="4787" width="12" style="68" customWidth="1"/>
    <col min="4788" max="4788" width="12.42578125" style="68" customWidth="1"/>
    <col min="4789" max="4789" width="12.5703125" style="68" customWidth="1"/>
    <col min="4790" max="4790" width="14.5703125" style="68" customWidth="1"/>
    <col min="4791" max="4791" width="12.42578125" style="68" customWidth="1"/>
    <col min="4792" max="4792" width="12" style="68" customWidth="1"/>
    <col min="4793" max="4793" width="12.140625" style="68" customWidth="1"/>
    <col min="4794" max="4794" width="14.5703125" style="68" customWidth="1"/>
    <col min="4795" max="4795" width="16" style="68" customWidth="1"/>
    <col min="4796" max="4796" width="13.42578125" style="68" customWidth="1"/>
    <col min="4797" max="4800" width="0" style="68" hidden="1" customWidth="1"/>
    <col min="4801" max="4995" width="9.140625" style="68"/>
    <col min="4996" max="4996" width="6" style="68" customWidth="1"/>
    <col min="4997" max="4997" width="11" style="68" customWidth="1"/>
    <col min="4998" max="4998" width="12.85546875" style="68" customWidth="1"/>
    <col min="4999" max="4999" width="23.28515625" style="68" customWidth="1"/>
    <col min="5000" max="5000" width="24.140625" style="68" customWidth="1"/>
    <col min="5001" max="5001" width="0" style="68" hidden="1" customWidth="1"/>
    <col min="5002" max="5002" width="20.85546875" style="68" customWidth="1"/>
    <col min="5003" max="5003" width="11.5703125" style="68" customWidth="1"/>
    <col min="5004" max="5021" width="0" style="68" hidden="1" customWidth="1"/>
    <col min="5022" max="5027" width="13.85546875" style="68" customWidth="1"/>
    <col min="5028" max="5028" width="0" style="68" hidden="1" customWidth="1"/>
    <col min="5029" max="5029" width="12.5703125" style="68" customWidth="1"/>
    <col min="5030" max="5030" width="13.140625" style="68" customWidth="1"/>
    <col min="5031" max="5031" width="12.5703125" style="68" customWidth="1"/>
    <col min="5032" max="5032" width="11.5703125" style="68" customWidth="1"/>
    <col min="5033" max="5034" width="12.42578125" style="68" customWidth="1"/>
    <col min="5035" max="5035" width="10.42578125" style="68" customWidth="1"/>
    <col min="5036" max="5036" width="12" style="68" customWidth="1"/>
    <col min="5037" max="5037" width="11.85546875" style="68" customWidth="1"/>
    <col min="5038" max="5038" width="9.42578125" style="68" customWidth="1"/>
    <col min="5039" max="5039" width="12.42578125" style="68" customWidth="1"/>
    <col min="5040" max="5041" width="12.5703125" style="68" customWidth="1"/>
    <col min="5042" max="5042" width="13" style="68" customWidth="1"/>
    <col min="5043" max="5043" width="12" style="68" customWidth="1"/>
    <col min="5044" max="5044" width="12.42578125" style="68" customWidth="1"/>
    <col min="5045" max="5045" width="12.5703125" style="68" customWidth="1"/>
    <col min="5046" max="5046" width="14.5703125" style="68" customWidth="1"/>
    <col min="5047" max="5047" width="12.42578125" style="68" customWidth="1"/>
    <col min="5048" max="5048" width="12" style="68" customWidth="1"/>
    <col min="5049" max="5049" width="12.140625" style="68" customWidth="1"/>
    <col min="5050" max="5050" width="14.5703125" style="68" customWidth="1"/>
    <col min="5051" max="5051" width="16" style="68" customWidth="1"/>
    <col min="5052" max="5052" width="13.42578125" style="68" customWidth="1"/>
    <col min="5053" max="5056" width="0" style="68" hidden="1" customWidth="1"/>
    <col min="5057" max="5251" width="9.140625" style="68"/>
    <col min="5252" max="5252" width="6" style="68" customWidth="1"/>
    <col min="5253" max="5253" width="11" style="68" customWidth="1"/>
    <col min="5254" max="5254" width="12.85546875" style="68" customWidth="1"/>
    <col min="5255" max="5255" width="23.28515625" style="68" customWidth="1"/>
    <col min="5256" max="5256" width="24.140625" style="68" customWidth="1"/>
    <col min="5257" max="5257" width="0" style="68" hidden="1" customWidth="1"/>
    <col min="5258" max="5258" width="20.85546875" style="68" customWidth="1"/>
    <col min="5259" max="5259" width="11.5703125" style="68" customWidth="1"/>
    <col min="5260" max="5277" width="0" style="68" hidden="1" customWidth="1"/>
    <col min="5278" max="5283" width="13.85546875" style="68" customWidth="1"/>
    <col min="5284" max="5284" width="0" style="68" hidden="1" customWidth="1"/>
    <col min="5285" max="5285" width="12.5703125" style="68" customWidth="1"/>
    <col min="5286" max="5286" width="13.140625" style="68" customWidth="1"/>
    <col min="5287" max="5287" width="12.5703125" style="68" customWidth="1"/>
    <col min="5288" max="5288" width="11.5703125" style="68" customWidth="1"/>
    <col min="5289" max="5290" width="12.42578125" style="68" customWidth="1"/>
    <col min="5291" max="5291" width="10.42578125" style="68" customWidth="1"/>
    <col min="5292" max="5292" width="12" style="68" customWidth="1"/>
    <col min="5293" max="5293" width="11.85546875" style="68" customWidth="1"/>
    <col min="5294" max="5294" width="9.42578125" style="68" customWidth="1"/>
    <col min="5295" max="5295" width="12.42578125" style="68" customWidth="1"/>
    <col min="5296" max="5297" width="12.5703125" style="68" customWidth="1"/>
    <col min="5298" max="5298" width="13" style="68" customWidth="1"/>
    <col min="5299" max="5299" width="12" style="68" customWidth="1"/>
    <col min="5300" max="5300" width="12.42578125" style="68" customWidth="1"/>
    <col min="5301" max="5301" width="12.5703125" style="68" customWidth="1"/>
    <col min="5302" max="5302" width="14.5703125" style="68" customWidth="1"/>
    <col min="5303" max="5303" width="12.42578125" style="68" customWidth="1"/>
    <col min="5304" max="5304" width="12" style="68" customWidth="1"/>
    <col min="5305" max="5305" width="12.140625" style="68" customWidth="1"/>
    <col min="5306" max="5306" width="14.5703125" style="68" customWidth="1"/>
    <col min="5307" max="5307" width="16" style="68" customWidth="1"/>
    <col min="5308" max="5308" width="13.42578125" style="68" customWidth="1"/>
    <col min="5309" max="5312" width="0" style="68" hidden="1" customWidth="1"/>
    <col min="5313" max="5507" width="9.140625" style="68"/>
    <col min="5508" max="5508" width="6" style="68" customWidth="1"/>
    <col min="5509" max="5509" width="11" style="68" customWidth="1"/>
    <col min="5510" max="5510" width="12.85546875" style="68" customWidth="1"/>
    <col min="5511" max="5511" width="23.28515625" style="68" customWidth="1"/>
    <col min="5512" max="5512" width="24.140625" style="68" customWidth="1"/>
    <col min="5513" max="5513" width="0" style="68" hidden="1" customWidth="1"/>
    <col min="5514" max="5514" width="20.85546875" style="68" customWidth="1"/>
    <col min="5515" max="5515" width="11.5703125" style="68" customWidth="1"/>
    <col min="5516" max="5533" width="0" style="68" hidden="1" customWidth="1"/>
    <col min="5534" max="5539" width="13.85546875" style="68" customWidth="1"/>
    <col min="5540" max="5540" width="0" style="68" hidden="1" customWidth="1"/>
    <col min="5541" max="5541" width="12.5703125" style="68" customWidth="1"/>
    <col min="5542" max="5542" width="13.140625" style="68" customWidth="1"/>
    <col min="5543" max="5543" width="12.5703125" style="68" customWidth="1"/>
    <col min="5544" max="5544" width="11.5703125" style="68" customWidth="1"/>
    <col min="5545" max="5546" width="12.42578125" style="68" customWidth="1"/>
    <col min="5547" max="5547" width="10.42578125" style="68" customWidth="1"/>
    <col min="5548" max="5548" width="12" style="68" customWidth="1"/>
    <col min="5549" max="5549" width="11.85546875" style="68" customWidth="1"/>
    <col min="5550" max="5550" width="9.42578125" style="68" customWidth="1"/>
    <col min="5551" max="5551" width="12.42578125" style="68" customWidth="1"/>
    <col min="5552" max="5553" width="12.5703125" style="68" customWidth="1"/>
    <col min="5554" max="5554" width="13" style="68" customWidth="1"/>
    <col min="5555" max="5555" width="12" style="68" customWidth="1"/>
    <col min="5556" max="5556" width="12.42578125" style="68" customWidth="1"/>
    <col min="5557" max="5557" width="12.5703125" style="68" customWidth="1"/>
    <col min="5558" max="5558" width="14.5703125" style="68" customWidth="1"/>
    <col min="5559" max="5559" width="12.42578125" style="68" customWidth="1"/>
    <col min="5560" max="5560" width="12" style="68" customWidth="1"/>
    <col min="5561" max="5561" width="12.140625" style="68" customWidth="1"/>
    <col min="5562" max="5562" width="14.5703125" style="68" customWidth="1"/>
    <col min="5563" max="5563" width="16" style="68" customWidth="1"/>
    <col min="5564" max="5564" width="13.42578125" style="68" customWidth="1"/>
    <col min="5565" max="5568" width="0" style="68" hidden="1" customWidth="1"/>
    <col min="5569" max="5763" width="9.140625" style="68"/>
    <col min="5764" max="5764" width="6" style="68" customWidth="1"/>
    <col min="5765" max="5765" width="11" style="68" customWidth="1"/>
    <col min="5766" max="5766" width="12.85546875" style="68" customWidth="1"/>
    <col min="5767" max="5767" width="23.28515625" style="68" customWidth="1"/>
    <col min="5768" max="5768" width="24.140625" style="68" customWidth="1"/>
    <col min="5769" max="5769" width="0" style="68" hidden="1" customWidth="1"/>
    <col min="5770" max="5770" width="20.85546875" style="68" customWidth="1"/>
    <col min="5771" max="5771" width="11.5703125" style="68" customWidth="1"/>
    <col min="5772" max="5789" width="0" style="68" hidden="1" customWidth="1"/>
    <col min="5790" max="5795" width="13.85546875" style="68" customWidth="1"/>
    <col min="5796" max="5796" width="0" style="68" hidden="1" customWidth="1"/>
    <col min="5797" max="5797" width="12.5703125" style="68" customWidth="1"/>
    <col min="5798" max="5798" width="13.140625" style="68" customWidth="1"/>
    <col min="5799" max="5799" width="12.5703125" style="68" customWidth="1"/>
    <col min="5800" max="5800" width="11.5703125" style="68" customWidth="1"/>
    <col min="5801" max="5802" width="12.42578125" style="68" customWidth="1"/>
    <col min="5803" max="5803" width="10.42578125" style="68" customWidth="1"/>
    <col min="5804" max="5804" width="12" style="68" customWidth="1"/>
    <col min="5805" max="5805" width="11.85546875" style="68" customWidth="1"/>
    <col min="5806" max="5806" width="9.42578125" style="68" customWidth="1"/>
    <col min="5807" max="5807" width="12.42578125" style="68" customWidth="1"/>
    <col min="5808" max="5809" width="12.5703125" style="68" customWidth="1"/>
    <col min="5810" max="5810" width="13" style="68" customWidth="1"/>
    <col min="5811" max="5811" width="12" style="68" customWidth="1"/>
    <col min="5812" max="5812" width="12.42578125" style="68" customWidth="1"/>
    <col min="5813" max="5813" width="12.5703125" style="68" customWidth="1"/>
    <col min="5814" max="5814" width="14.5703125" style="68" customWidth="1"/>
    <col min="5815" max="5815" width="12.42578125" style="68" customWidth="1"/>
    <col min="5816" max="5816" width="12" style="68" customWidth="1"/>
    <col min="5817" max="5817" width="12.140625" style="68" customWidth="1"/>
    <col min="5818" max="5818" width="14.5703125" style="68" customWidth="1"/>
    <col min="5819" max="5819" width="16" style="68" customWidth="1"/>
    <col min="5820" max="5820" width="13.42578125" style="68" customWidth="1"/>
    <col min="5821" max="5824" width="0" style="68" hidden="1" customWidth="1"/>
    <col min="5825" max="6019" width="9.140625" style="68"/>
    <col min="6020" max="6020" width="6" style="68" customWidth="1"/>
    <col min="6021" max="6021" width="11" style="68" customWidth="1"/>
    <col min="6022" max="6022" width="12.85546875" style="68" customWidth="1"/>
    <col min="6023" max="6023" width="23.28515625" style="68" customWidth="1"/>
    <col min="6024" max="6024" width="24.140625" style="68" customWidth="1"/>
    <col min="6025" max="6025" width="0" style="68" hidden="1" customWidth="1"/>
    <col min="6026" max="6026" width="20.85546875" style="68" customWidth="1"/>
    <col min="6027" max="6027" width="11.5703125" style="68" customWidth="1"/>
    <col min="6028" max="6045" width="0" style="68" hidden="1" customWidth="1"/>
    <col min="6046" max="6051" width="13.85546875" style="68" customWidth="1"/>
    <col min="6052" max="6052" width="0" style="68" hidden="1" customWidth="1"/>
    <col min="6053" max="6053" width="12.5703125" style="68" customWidth="1"/>
    <col min="6054" max="6054" width="13.140625" style="68" customWidth="1"/>
    <col min="6055" max="6055" width="12.5703125" style="68" customWidth="1"/>
    <col min="6056" max="6056" width="11.5703125" style="68" customWidth="1"/>
    <col min="6057" max="6058" width="12.42578125" style="68" customWidth="1"/>
    <col min="6059" max="6059" width="10.42578125" style="68" customWidth="1"/>
    <col min="6060" max="6060" width="12" style="68" customWidth="1"/>
    <col min="6061" max="6061" width="11.85546875" style="68" customWidth="1"/>
    <col min="6062" max="6062" width="9.42578125" style="68" customWidth="1"/>
    <col min="6063" max="6063" width="12.42578125" style="68" customWidth="1"/>
    <col min="6064" max="6065" width="12.5703125" style="68" customWidth="1"/>
    <col min="6066" max="6066" width="13" style="68" customWidth="1"/>
    <col min="6067" max="6067" width="12" style="68" customWidth="1"/>
    <col min="6068" max="6068" width="12.42578125" style="68" customWidth="1"/>
    <col min="6069" max="6069" width="12.5703125" style="68" customWidth="1"/>
    <col min="6070" max="6070" width="14.5703125" style="68" customWidth="1"/>
    <col min="6071" max="6071" width="12.42578125" style="68" customWidth="1"/>
    <col min="6072" max="6072" width="12" style="68" customWidth="1"/>
    <col min="6073" max="6073" width="12.140625" style="68" customWidth="1"/>
    <col min="6074" max="6074" width="14.5703125" style="68" customWidth="1"/>
    <col min="6075" max="6075" width="16" style="68" customWidth="1"/>
    <col min="6076" max="6076" width="13.42578125" style="68" customWidth="1"/>
    <col min="6077" max="6080" width="0" style="68" hidden="1" customWidth="1"/>
    <col min="6081" max="6275" width="9.140625" style="68"/>
    <col min="6276" max="6276" width="6" style="68" customWidth="1"/>
    <col min="6277" max="6277" width="11" style="68" customWidth="1"/>
    <col min="6278" max="6278" width="12.85546875" style="68" customWidth="1"/>
    <col min="6279" max="6279" width="23.28515625" style="68" customWidth="1"/>
    <col min="6280" max="6280" width="24.140625" style="68" customWidth="1"/>
    <col min="6281" max="6281" width="0" style="68" hidden="1" customWidth="1"/>
    <col min="6282" max="6282" width="20.85546875" style="68" customWidth="1"/>
    <col min="6283" max="6283" width="11.5703125" style="68" customWidth="1"/>
    <col min="6284" max="6301" width="0" style="68" hidden="1" customWidth="1"/>
    <col min="6302" max="6307" width="13.85546875" style="68" customWidth="1"/>
    <col min="6308" max="6308" width="0" style="68" hidden="1" customWidth="1"/>
    <col min="6309" max="6309" width="12.5703125" style="68" customWidth="1"/>
    <col min="6310" max="6310" width="13.140625" style="68" customWidth="1"/>
    <col min="6311" max="6311" width="12.5703125" style="68" customWidth="1"/>
    <col min="6312" max="6312" width="11.5703125" style="68" customWidth="1"/>
    <col min="6313" max="6314" width="12.42578125" style="68" customWidth="1"/>
    <col min="6315" max="6315" width="10.42578125" style="68" customWidth="1"/>
    <col min="6316" max="6316" width="12" style="68" customWidth="1"/>
    <col min="6317" max="6317" width="11.85546875" style="68" customWidth="1"/>
    <col min="6318" max="6318" width="9.42578125" style="68" customWidth="1"/>
    <col min="6319" max="6319" width="12.42578125" style="68" customWidth="1"/>
    <col min="6320" max="6321" width="12.5703125" style="68" customWidth="1"/>
    <col min="6322" max="6322" width="13" style="68" customWidth="1"/>
    <col min="6323" max="6323" width="12" style="68" customWidth="1"/>
    <col min="6324" max="6324" width="12.42578125" style="68" customWidth="1"/>
    <col min="6325" max="6325" width="12.5703125" style="68" customWidth="1"/>
    <col min="6326" max="6326" width="14.5703125" style="68" customWidth="1"/>
    <col min="6327" max="6327" width="12.42578125" style="68" customWidth="1"/>
    <col min="6328" max="6328" width="12" style="68" customWidth="1"/>
    <col min="6329" max="6329" width="12.140625" style="68" customWidth="1"/>
    <col min="6330" max="6330" width="14.5703125" style="68" customWidth="1"/>
    <col min="6331" max="6331" width="16" style="68" customWidth="1"/>
    <col min="6332" max="6332" width="13.42578125" style="68" customWidth="1"/>
    <col min="6333" max="6336" width="0" style="68" hidden="1" customWidth="1"/>
    <col min="6337" max="6531" width="9.140625" style="68"/>
    <col min="6532" max="6532" width="6" style="68" customWidth="1"/>
    <col min="6533" max="6533" width="11" style="68" customWidth="1"/>
    <col min="6534" max="6534" width="12.85546875" style="68" customWidth="1"/>
    <col min="6535" max="6535" width="23.28515625" style="68" customWidth="1"/>
    <col min="6536" max="6536" width="24.140625" style="68" customWidth="1"/>
    <col min="6537" max="6537" width="0" style="68" hidden="1" customWidth="1"/>
    <col min="6538" max="6538" width="20.85546875" style="68" customWidth="1"/>
    <col min="6539" max="6539" width="11.5703125" style="68" customWidth="1"/>
    <col min="6540" max="6557" width="0" style="68" hidden="1" customWidth="1"/>
    <col min="6558" max="6563" width="13.85546875" style="68" customWidth="1"/>
    <col min="6564" max="6564" width="0" style="68" hidden="1" customWidth="1"/>
    <col min="6565" max="6565" width="12.5703125" style="68" customWidth="1"/>
    <col min="6566" max="6566" width="13.140625" style="68" customWidth="1"/>
    <col min="6567" max="6567" width="12.5703125" style="68" customWidth="1"/>
    <col min="6568" max="6568" width="11.5703125" style="68" customWidth="1"/>
    <col min="6569" max="6570" width="12.42578125" style="68" customWidth="1"/>
    <col min="6571" max="6571" width="10.42578125" style="68" customWidth="1"/>
    <col min="6572" max="6572" width="12" style="68" customWidth="1"/>
    <col min="6573" max="6573" width="11.85546875" style="68" customWidth="1"/>
    <col min="6574" max="6574" width="9.42578125" style="68" customWidth="1"/>
    <col min="6575" max="6575" width="12.42578125" style="68" customWidth="1"/>
    <col min="6576" max="6577" width="12.5703125" style="68" customWidth="1"/>
    <col min="6578" max="6578" width="13" style="68" customWidth="1"/>
    <col min="6579" max="6579" width="12" style="68" customWidth="1"/>
    <col min="6580" max="6580" width="12.42578125" style="68" customWidth="1"/>
    <col min="6581" max="6581" width="12.5703125" style="68" customWidth="1"/>
    <col min="6582" max="6582" width="14.5703125" style="68" customWidth="1"/>
    <col min="6583" max="6583" width="12.42578125" style="68" customWidth="1"/>
    <col min="6584" max="6584" width="12" style="68" customWidth="1"/>
    <col min="6585" max="6585" width="12.140625" style="68" customWidth="1"/>
    <col min="6586" max="6586" width="14.5703125" style="68" customWidth="1"/>
    <col min="6587" max="6587" width="16" style="68" customWidth="1"/>
    <col min="6588" max="6588" width="13.42578125" style="68" customWidth="1"/>
    <col min="6589" max="6592" width="0" style="68" hidden="1" customWidth="1"/>
    <col min="6593" max="6787" width="9.140625" style="68"/>
    <col min="6788" max="6788" width="6" style="68" customWidth="1"/>
    <col min="6789" max="6789" width="11" style="68" customWidth="1"/>
    <col min="6790" max="6790" width="12.85546875" style="68" customWidth="1"/>
    <col min="6791" max="6791" width="23.28515625" style="68" customWidth="1"/>
    <col min="6792" max="6792" width="24.140625" style="68" customWidth="1"/>
    <col min="6793" max="6793" width="0" style="68" hidden="1" customWidth="1"/>
    <col min="6794" max="6794" width="20.85546875" style="68" customWidth="1"/>
    <col min="6795" max="6795" width="11.5703125" style="68" customWidth="1"/>
    <col min="6796" max="6813" width="0" style="68" hidden="1" customWidth="1"/>
    <col min="6814" max="6819" width="13.85546875" style="68" customWidth="1"/>
    <col min="6820" max="6820" width="0" style="68" hidden="1" customWidth="1"/>
    <col min="6821" max="6821" width="12.5703125" style="68" customWidth="1"/>
    <col min="6822" max="6822" width="13.140625" style="68" customWidth="1"/>
    <col min="6823" max="6823" width="12.5703125" style="68" customWidth="1"/>
    <col min="6824" max="6824" width="11.5703125" style="68" customWidth="1"/>
    <col min="6825" max="6826" width="12.42578125" style="68" customWidth="1"/>
    <col min="6827" max="6827" width="10.42578125" style="68" customWidth="1"/>
    <col min="6828" max="6828" width="12" style="68" customWidth="1"/>
    <col min="6829" max="6829" width="11.85546875" style="68" customWidth="1"/>
    <col min="6830" max="6830" width="9.42578125" style="68" customWidth="1"/>
    <col min="6831" max="6831" width="12.42578125" style="68" customWidth="1"/>
    <col min="6832" max="6833" width="12.5703125" style="68" customWidth="1"/>
    <col min="6834" max="6834" width="13" style="68" customWidth="1"/>
    <col min="6835" max="6835" width="12" style="68" customWidth="1"/>
    <col min="6836" max="6836" width="12.42578125" style="68" customWidth="1"/>
    <col min="6837" max="6837" width="12.5703125" style="68" customWidth="1"/>
    <col min="6838" max="6838" width="14.5703125" style="68" customWidth="1"/>
    <col min="6839" max="6839" width="12.42578125" style="68" customWidth="1"/>
    <col min="6840" max="6840" width="12" style="68" customWidth="1"/>
    <col min="6841" max="6841" width="12.140625" style="68" customWidth="1"/>
    <col min="6842" max="6842" width="14.5703125" style="68" customWidth="1"/>
    <col min="6843" max="6843" width="16" style="68" customWidth="1"/>
    <col min="6844" max="6844" width="13.42578125" style="68" customWidth="1"/>
    <col min="6845" max="6848" width="0" style="68" hidden="1" customWidth="1"/>
    <col min="6849" max="7043" width="9.140625" style="68"/>
    <col min="7044" max="7044" width="6" style="68" customWidth="1"/>
    <col min="7045" max="7045" width="11" style="68" customWidth="1"/>
    <col min="7046" max="7046" width="12.85546875" style="68" customWidth="1"/>
    <col min="7047" max="7047" width="23.28515625" style="68" customWidth="1"/>
    <col min="7048" max="7048" width="24.140625" style="68" customWidth="1"/>
    <col min="7049" max="7049" width="0" style="68" hidden="1" customWidth="1"/>
    <col min="7050" max="7050" width="20.85546875" style="68" customWidth="1"/>
    <col min="7051" max="7051" width="11.5703125" style="68" customWidth="1"/>
    <col min="7052" max="7069" width="0" style="68" hidden="1" customWidth="1"/>
    <col min="7070" max="7075" width="13.85546875" style="68" customWidth="1"/>
    <col min="7076" max="7076" width="0" style="68" hidden="1" customWidth="1"/>
    <col min="7077" max="7077" width="12.5703125" style="68" customWidth="1"/>
    <col min="7078" max="7078" width="13.140625" style="68" customWidth="1"/>
    <col min="7079" max="7079" width="12.5703125" style="68" customWidth="1"/>
    <col min="7080" max="7080" width="11.5703125" style="68" customWidth="1"/>
    <col min="7081" max="7082" width="12.42578125" style="68" customWidth="1"/>
    <col min="7083" max="7083" width="10.42578125" style="68" customWidth="1"/>
    <col min="7084" max="7084" width="12" style="68" customWidth="1"/>
    <col min="7085" max="7085" width="11.85546875" style="68" customWidth="1"/>
    <col min="7086" max="7086" width="9.42578125" style="68" customWidth="1"/>
    <col min="7087" max="7087" width="12.42578125" style="68" customWidth="1"/>
    <col min="7088" max="7089" width="12.5703125" style="68" customWidth="1"/>
    <col min="7090" max="7090" width="13" style="68" customWidth="1"/>
    <col min="7091" max="7091" width="12" style="68" customWidth="1"/>
    <col min="7092" max="7092" width="12.42578125" style="68" customWidth="1"/>
    <col min="7093" max="7093" width="12.5703125" style="68" customWidth="1"/>
    <col min="7094" max="7094" width="14.5703125" style="68" customWidth="1"/>
    <col min="7095" max="7095" width="12.42578125" style="68" customWidth="1"/>
    <col min="7096" max="7096" width="12" style="68" customWidth="1"/>
    <col min="7097" max="7097" width="12.140625" style="68" customWidth="1"/>
    <col min="7098" max="7098" width="14.5703125" style="68" customWidth="1"/>
    <col min="7099" max="7099" width="16" style="68" customWidth="1"/>
    <col min="7100" max="7100" width="13.42578125" style="68" customWidth="1"/>
    <col min="7101" max="7104" width="0" style="68" hidden="1" customWidth="1"/>
    <col min="7105" max="7299" width="9.140625" style="68"/>
    <col min="7300" max="7300" width="6" style="68" customWidth="1"/>
    <col min="7301" max="7301" width="11" style="68" customWidth="1"/>
    <col min="7302" max="7302" width="12.85546875" style="68" customWidth="1"/>
    <col min="7303" max="7303" width="23.28515625" style="68" customWidth="1"/>
    <col min="7304" max="7304" width="24.140625" style="68" customWidth="1"/>
    <col min="7305" max="7305" width="0" style="68" hidden="1" customWidth="1"/>
    <col min="7306" max="7306" width="20.85546875" style="68" customWidth="1"/>
    <col min="7307" max="7307" width="11.5703125" style="68" customWidth="1"/>
    <col min="7308" max="7325" width="0" style="68" hidden="1" customWidth="1"/>
    <col min="7326" max="7331" width="13.85546875" style="68" customWidth="1"/>
    <col min="7332" max="7332" width="0" style="68" hidden="1" customWidth="1"/>
    <col min="7333" max="7333" width="12.5703125" style="68" customWidth="1"/>
    <col min="7334" max="7334" width="13.140625" style="68" customWidth="1"/>
    <col min="7335" max="7335" width="12.5703125" style="68" customWidth="1"/>
    <col min="7336" max="7336" width="11.5703125" style="68" customWidth="1"/>
    <col min="7337" max="7338" width="12.42578125" style="68" customWidth="1"/>
    <col min="7339" max="7339" width="10.42578125" style="68" customWidth="1"/>
    <col min="7340" max="7340" width="12" style="68" customWidth="1"/>
    <col min="7341" max="7341" width="11.85546875" style="68" customWidth="1"/>
    <col min="7342" max="7342" width="9.42578125" style="68" customWidth="1"/>
    <col min="7343" max="7343" width="12.42578125" style="68" customWidth="1"/>
    <col min="7344" max="7345" width="12.5703125" style="68" customWidth="1"/>
    <col min="7346" max="7346" width="13" style="68" customWidth="1"/>
    <col min="7347" max="7347" width="12" style="68" customWidth="1"/>
    <col min="7348" max="7348" width="12.42578125" style="68" customWidth="1"/>
    <col min="7349" max="7349" width="12.5703125" style="68" customWidth="1"/>
    <col min="7350" max="7350" width="14.5703125" style="68" customWidth="1"/>
    <col min="7351" max="7351" width="12.42578125" style="68" customWidth="1"/>
    <col min="7352" max="7352" width="12" style="68" customWidth="1"/>
    <col min="7353" max="7353" width="12.140625" style="68" customWidth="1"/>
    <col min="7354" max="7354" width="14.5703125" style="68" customWidth="1"/>
    <col min="7355" max="7355" width="16" style="68" customWidth="1"/>
    <col min="7356" max="7356" width="13.42578125" style="68" customWidth="1"/>
    <col min="7357" max="7360" width="0" style="68" hidden="1" customWidth="1"/>
    <col min="7361" max="7555" width="9.140625" style="68"/>
    <col min="7556" max="7556" width="6" style="68" customWidth="1"/>
    <col min="7557" max="7557" width="11" style="68" customWidth="1"/>
    <col min="7558" max="7558" width="12.85546875" style="68" customWidth="1"/>
    <col min="7559" max="7559" width="23.28515625" style="68" customWidth="1"/>
    <col min="7560" max="7560" width="24.140625" style="68" customWidth="1"/>
    <col min="7561" max="7561" width="0" style="68" hidden="1" customWidth="1"/>
    <col min="7562" max="7562" width="20.85546875" style="68" customWidth="1"/>
    <col min="7563" max="7563" width="11.5703125" style="68" customWidth="1"/>
    <col min="7564" max="7581" width="0" style="68" hidden="1" customWidth="1"/>
    <col min="7582" max="7587" width="13.85546875" style="68" customWidth="1"/>
    <col min="7588" max="7588" width="0" style="68" hidden="1" customWidth="1"/>
    <col min="7589" max="7589" width="12.5703125" style="68" customWidth="1"/>
    <col min="7590" max="7590" width="13.140625" style="68" customWidth="1"/>
    <col min="7591" max="7591" width="12.5703125" style="68" customWidth="1"/>
    <col min="7592" max="7592" width="11.5703125" style="68" customWidth="1"/>
    <col min="7593" max="7594" width="12.42578125" style="68" customWidth="1"/>
    <col min="7595" max="7595" width="10.42578125" style="68" customWidth="1"/>
    <col min="7596" max="7596" width="12" style="68" customWidth="1"/>
    <col min="7597" max="7597" width="11.85546875" style="68" customWidth="1"/>
    <col min="7598" max="7598" width="9.42578125" style="68" customWidth="1"/>
    <col min="7599" max="7599" width="12.42578125" style="68" customWidth="1"/>
    <col min="7600" max="7601" width="12.5703125" style="68" customWidth="1"/>
    <col min="7602" max="7602" width="13" style="68" customWidth="1"/>
    <col min="7603" max="7603" width="12" style="68" customWidth="1"/>
    <col min="7604" max="7604" width="12.42578125" style="68" customWidth="1"/>
    <col min="7605" max="7605" width="12.5703125" style="68" customWidth="1"/>
    <col min="7606" max="7606" width="14.5703125" style="68" customWidth="1"/>
    <col min="7607" max="7607" width="12.42578125" style="68" customWidth="1"/>
    <col min="7608" max="7608" width="12" style="68" customWidth="1"/>
    <col min="7609" max="7609" width="12.140625" style="68" customWidth="1"/>
    <col min="7610" max="7610" width="14.5703125" style="68" customWidth="1"/>
    <col min="7611" max="7611" width="16" style="68" customWidth="1"/>
    <col min="7612" max="7612" width="13.42578125" style="68" customWidth="1"/>
    <col min="7613" max="7616" width="0" style="68" hidden="1" customWidth="1"/>
    <col min="7617" max="7811" width="9.140625" style="68"/>
    <col min="7812" max="7812" width="6" style="68" customWidth="1"/>
    <col min="7813" max="7813" width="11" style="68" customWidth="1"/>
    <col min="7814" max="7814" width="12.85546875" style="68" customWidth="1"/>
    <col min="7815" max="7815" width="23.28515625" style="68" customWidth="1"/>
    <col min="7816" max="7816" width="24.140625" style="68" customWidth="1"/>
    <col min="7817" max="7817" width="0" style="68" hidden="1" customWidth="1"/>
    <col min="7818" max="7818" width="20.85546875" style="68" customWidth="1"/>
    <col min="7819" max="7819" width="11.5703125" style="68" customWidth="1"/>
    <col min="7820" max="7837" width="0" style="68" hidden="1" customWidth="1"/>
    <col min="7838" max="7843" width="13.85546875" style="68" customWidth="1"/>
    <col min="7844" max="7844" width="0" style="68" hidden="1" customWidth="1"/>
    <col min="7845" max="7845" width="12.5703125" style="68" customWidth="1"/>
    <col min="7846" max="7846" width="13.140625" style="68" customWidth="1"/>
    <col min="7847" max="7847" width="12.5703125" style="68" customWidth="1"/>
    <col min="7848" max="7848" width="11.5703125" style="68" customWidth="1"/>
    <col min="7849" max="7850" width="12.42578125" style="68" customWidth="1"/>
    <col min="7851" max="7851" width="10.42578125" style="68" customWidth="1"/>
    <col min="7852" max="7852" width="12" style="68" customWidth="1"/>
    <col min="7853" max="7853" width="11.85546875" style="68" customWidth="1"/>
    <col min="7854" max="7854" width="9.42578125" style="68" customWidth="1"/>
    <col min="7855" max="7855" width="12.42578125" style="68" customWidth="1"/>
    <col min="7856" max="7857" width="12.5703125" style="68" customWidth="1"/>
    <col min="7858" max="7858" width="13" style="68" customWidth="1"/>
    <col min="7859" max="7859" width="12" style="68" customWidth="1"/>
    <col min="7860" max="7860" width="12.42578125" style="68" customWidth="1"/>
    <col min="7861" max="7861" width="12.5703125" style="68" customWidth="1"/>
    <col min="7862" max="7862" width="14.5703125" style="68" customWidth="1"/>
    <col min="7863" max="7863" width="12.42578125" style="68" customWidth="1"/>
    <col min="7864" max="7864" width="12" style="68" customWidth="1"/>
    <col min="7865" max="7865" width="12.140625" style="68" customWidth="1"/>
    <col min="7866" max="7866" width="14.5703125" style="68" customWidth="1"/>
    <col min="7867" max="7867" width="16" style="68" customWidth="1"/>
    <col min="7868" max="7868" width="13.42578125" style="68" customWidth="1"/>
    <col min="7869" max="7872" width="0" style="68" hidden="1" customWidth="1"/>
    <col min="7873" max="8067" width="9.140625" style="68"/>
    <col min="8068" max="8068" width="6" style="68" customWidth="1"/>
    <col min="8069" max="8069" width="11" style="68" customWidth="1"/>
    <col min="8070" max="8070" width="12.85546875" style="68" customWidth="1"/>
    <col min="8071" max="8071" width="23.28515625" style="68" customWidth="1"/>
    <col min="8072" max="8072" width="24.140625" style="68" customWidth="1"/>
    <col min="8073" max="8073" width="0" style="68" hidden="1" customWidth="1"/>
    <col min="8074" max="8074" width="20.85546875" style="68" customWidth="1"/>
    <col min="8075" max="8075" width="11.5703125" style="68" customWidth="1"/>
    <col min="8076" max="8093" width="0" style="68" hidden="1" customWidth="1"/>
    <col min="8094" max="8099" width="13.85546875" style="68" customWidth="1"/>
    <col min="8100" max="8100" width="0" style="68" hidden="1" customWidth="1"/>
    <col min="8101" max="8101" width="12.5703125" style="68" customWidth="1"/>
    <col min="8102" max="8102" width="13.140625" style="68" customWidth="1"/>
    <col min="8103" max="8103" width="12.5703125" style="68" customWidth="1"/>
    <col min="8104" max="8104" width="11.5703125" style="68" customWidth="1"/>
    <col min="8105" max="8106" width="12.42578125" style="68" customWidth="1"/>
    <col min="8107" max="8107" width="10.42578125" style="68" customWidth="1"/>
    <col min="8108" max="8108" width="12" style="68" customWidth="1"/>
    <col min="8109" max="8109" width="11.85546875" style="68" customWidth="1"/>
    <col min="8110" max="8110" width="9.42578125" style="68" customWidth="1"/>
    <col min="8111" max="8111" width="12.42578125" style="68" customWidth="1"/>
    <col min="8112" max="8113" width="12.5703125" style="68" customWidth="1"/>
    <col min="8114" max="8114" width="13" style="68" customWidth="1"/>
    <col min="8115" max="8115" width="12" style="68" customWidth="1"/>
    <col min="8116" max="8116" width="12.42578125" style="68" customWidth="1"/>
    <col min="8117" max="8117" width="12.5703125" style="68" customWidth="1"/>
    <col min="8118" max="8118" width="14.5703125" style="68" customWidth="1"/>
    <col min="8119" max="8119" width="12.42578125" style="68" customWidth="1"/>
    <col min="8120" max="8120" width="12" style="68" customWidth="1"/>
    <col min="8121" max="8121" width="12.140625" style="68" customWidth="1"/>
    <col min="8122" max="8122" width="14.5703125" style="68" customWidth="1"/>
    <col min="8123" max="8123" width="16" style="68" customWidth="1"/>
    <col min="8124" max="8124" width="13.42578125" style="68" customWidth="1"/>
    <col min="8125" max="8128" width="0" style="68" hidden="1" customWidth="1"/>
    <col min="8129" max="8323" width="9.140625" style="68"/>
    <col min="8324" max="8324" width="6" style="68" customWidth="1"/>
    <col min="8325" max="8325" width="11" style="68" customWidth="1"/>
    <col min="8326" max="8326" width="12.85546875" style="68" customWidth="1"/>
    <col min="8327" max="8327" width="23.28515625" style="68" customWidth="1"/>
    <col min="8328" max="8328" width="24.140625" style="68" customWidth="1"/>
    <col min="8329" max="8329" width="0" style="68" hidden="1" customWidth="1"/>
    <col min="8330" max="8330" width="20.85546875" style="68" customWidth="1"/>
    <col min="8331" max="8331" width="11.5703125" style="68" customWidth="1"/>
    <col min="8332" max="8349" width="0" style="68" hidden="1" customWidth="1"/>
    <col min="8350" max="8355" width="13.85546875" style="68" customWidth="1"/>
    <col min="8356" max="8356" width="0" style="68" hidden="1" customWidth="1"/>
    <col min="8357" max="8357" width="12.5703125" style="68" customWidth="1"/>
    <col min="8358" max="8358" width="13.140625" style="68" customWidth="1"/>
    <col min="8359" max="8359" width="12.5703125" style="68" customWidth="1"/>
    <col min="8360" max="8360" width="11.5703125" style="68" customWidth="1"/>
    <col min="8361" max="8362" width="12.42578125" style="68" customWidth="1"/>
    <col min="8363" max="8363" width="10.42578125" style="68" customWidth="1"/>
    <col min="8364" max="8364" width="12" style="68" customWidth="1"/>
    <col min="8365" max="8365" width="11.85546875" style="68" customWidth="1"/>
    <col min="8366" max="8366" width="9.42578125" style="68" customWidth="1"/>
    <col min="8367" max="8367" width="12.42578125" style="68" customWidth="1"/>
    <col min="8368" max="8369" width="12.5703125" style="68" customWidth="1"/>
    <col min="8370" max="8370" width="13" style="68" customWidth="1"/>
    <col min="8371" max="8371" width="12" style="68" customWidth="1"/>
    <col min="8372" max="8372" width="12.42578125" style="68" customWidth="1"/>
    <col min="8373" max="8373" width="12.5703125" style="68" customWidth="1"/>
    <col min="8374" max="8374" width="14.5703125" style="68" customWidth="1"/>
    <col min="8375" max="8375" width="12.42578125" style="68" customWidth="1"/>
    <col min="8376" max="8376" width="12" style="68" customWidth="1"/>
    <col min="8377" max="8377" width="12.140625" style="68" customWidth="1"/>
    <col min="8378" max="8378" width="14.5703125" style="68" customWidth="1"/>
    <col min="8379" max="8379" width="16" style="68" customWidth="1"/>
    <col min="8380" max="8380" width="13.42578125" style="68" customWidth="1"/>
    <col min="8381" max="8384" width="0" style="68" hidden="1" customWidth="1"/>
    <col min="8385" max="8579" width="9.140625" style="68"/>
    <col min="8580" max="8580" width="6" style="68" customWidth="1"/>
    <col min="8581" max="8581" width="11" style="68" customWidth="1"/>
    <col min="8582" max="8582" width="12.85546875" style="68" customWidth="1"/>
    <col min="8583" max="8583" width="23.28515625" style="68" customWidth="1"/>
    <col min="8584" max="8584" width="24.140625" style="68" customWidth="1"/>
    <col min="8585" max="8585" width="0" style="68" hidden="1" customWidth="1"/>
    <col min="8586" max="8586" width="20.85546875" style="68" customWidth="1"/>
    <col min="8587" max="8587" width="11.5703125" style="68" customWidth="1"/>
    <col min="8588" max="8605" width="0" style="68" hidden="1" customWidth="1"/>
    <col min="8606" max="8611" width="13.85546875" style="68" customWidth="1"/>
    <col min="8612" max="8612" width="0" style="68" hidden="1" customWidth="1"/>
    <col min="8613" max="8613" width="12.5703125" style="68" customWidth="1"/>
    <col min="8614" max="8614" width="13.140625" style="68" customWidth="1"/>
    <col min="8615" max="8615" width="12.5703125" style="68" customWidth="1"/>
    <col min="8616" max="8616" width="11.5703125" style="68" customWidth="1"/>
    <col min="8617" max="8618" width="12.42578125" style="68" customWidth="1"/>
    <col min="8619" max="8619" width="10.42578125" style="68" customWidth="1"/>
    <col min="8620" max="8620" width="12" style="68" customWidth="1"/>
    <col min="8621" max="8621" width="11.85546875" style="68" customWidth="1"/>
    <col min="8622" max="8622" width="9.42578125" style="68" customWidth="1"/>
    <col min="8623" max="8623" width="12.42578125" style="68" customWidth="1"/>
    <col min="8624" max="8625" width="12.5703125" style="68" customWidth="1"/>
    <col min="8626" max="8626" width="13" style="68" customWidth="1"/>
    <col min="8627" max="8627" width="12" style="68" customWidth="1"/>
    <col min="8628" max="8628" width="12.42578125" style="68" customWidth="1"/>
    <col min="8629" max="8629" width="12.5703125" style="68" customWidth="1"/>
    <col min="8630" max="8630" width="14.5703125" style="68" customWidth="1"/>
    <col min="8631" max="8631" width="12.42578125" style="68" customWidth="1"/>
    <col min="8632" max="8632" width="12" style="68" customWidth="1"/>
    <col min="8633" max="8633" width="12.140625" style="68" customWidth="1"/>
    <col min="8634" max="8634" width="14.5703125" style="68" customWidth="1"/>
    <col min="8635" max="8635" width="16" style="68" customWidth="1"/>
    <col min="8636" max="8636" width="13.42578125" style="68" customWidth="1"/>
    <col min="8637" max="8640" width="0" style="68" hidden="1" customWidth="1"/>
    <col min="8641" max="8835" width="9.140625" style="68"/>
    <col min="8836" max="8836" width="6" style="68" customWidth="1"/>
    <col min="8837" max="8837" width="11" style="68" customWidth="1"/>
    <col min="8838" max="8838" width="12.85546875" style="68" customWidth="1"/>
    <col min="8839" max="8839" width="23.28515625" style="68" customWidth="1"/>
    <col min="8840" max="8840" width="24.140625" style="68" customWidth="1"/>
    <col min="8841" max="8841" width="0" style="68" hidden="1" customWidth="1"/>
    <col min="8842" max="8842" width="20.85546875" style="68" customWidth="1"/>
    <col min="8843" max="8843" width="11.5703125" style="68" customWidth="1"/>
    <col min="8844" max="8861" width="0" style="68" hidden="1" customWidth="1"/>
    <col min="8862" max="8867" width="13.85546875" style="68" customWidth="1"/>
    <col min="8868" max="8868" width="0" style="68" hidden="1" customWidth="1"/>
    <col min="8869" max="8869" width="12.5703125" style="68" customWidth="1"/>
    <col min="8870" max="8870" width="13.140625" style="68" customWidth="1"/>
    <col min="8871" max="8871" width="12.5703125" style="68" customWidth="1"/>
    <col min="8872" max="8872" width="11.5703125" style="68" customWidth="1"/>
    <col min="8873" max="8874" width="12.42578125" style="68" customWidth="1"/>
    <col min="8875" max="8875" width="10.42578125" style="68" customWidth="1"/>
    <col min="8876" max="8876" width="12" style="68" customWidth="1"/>
    <col min="8877" max="8877" width="11.85546875" style="68" customWidth="1"/>
    <col min="8878" max="8878" width="9.42578125" style="68" customWidth="1"/>
    <col min="8879" max="8879" width="12.42578125" style="68" customWidth="1"/>
    <col min="8880" max="8881" width="12.5703125" style="68" customWidth="1"/>
    <col min="8882" max="8882" width="13" style="68" customWidth="1"/>
    <col min="8883" max="8883" width="12" style="68" customWidth="1"/>
    <col min="8884" max="8884" width="12.42578125" style="68" customWidth="1"/>
    <col min="8885" max="8885" width="12.5703125" style="68" customWidth="1"/>
    <col min="8886" max="8886" width="14.5703125" style="68" customWidth="1"/>
    <col min="8887" max="8887" width="12.42578125" style="68" customWidth="1"/>
    <col min="8888" max="8888" width="12" style="68" customWidth="1"/>
    <col min="8889" max="8889" width="12.140625" style="68" customWidth="1"/>
    <col min="8890" max="8890" width="14.5703125" style="68" customWidth="1"/>
    <col min="8891" max="8891" width="16" style="68" customWidth="1"/>
    <col min="8892" max="8892" width="13.42578125" style="68" customWidth="1"/>
    <col min="8893" max="8896" width="0" style="68" hidden="1" customWidth="1"/>
    <col min="8897" max="9091" width="9.140625" style="68"/>
    <col min="9092" max="9092" width="6" style="68" customWidth="1"/>
    <col min="9093" max="9093" width="11" style="68" customWidth="1"/>
    <col min="9094" max="9094" width="12.85546875" style="68" customWidth="1"/>
    <col min="9095" max="9095" width="23.28515625" style="68" customWidth="1"/>
    <col min="9096" max="9096" width="24.140625" style="68" customWidth="1"/>
    <col min="9097" max="9097" width="0" style="68" hidden="1" customWidth="1"/>
    <col min="9098" max="9098" width="20.85546875" style="68" customWidth="1"/>
    <col min="9099" max="9099" width="11.5703125" style="68" customWidth="1"/>
    <col min="9100" max="9117" width="0" style="68" hidden="1" customWidth="1"/>
    <col min="9118" max="9123" width="13.85546875" style="68" customWidth="1"/>
    <col min="9124" max="9124" width="0" style="68" hidden="1" customWidth="1"/>
    <col min="9125" max="9125" width="12.5703125" style="68" customWidth="1"/>
    <col min="9126" max="9126" width="13.140625" style="68" customWidth="1"/>
    <col min="9127" max="9127" width="12.5703125" style="68" customWidth="1"/>
    <col min="9128" max="9128" width="11.5703125" style="68" customWidth="1"/>
    <col min="9129" max="9130" width="12.42578125" style="68" customWidth="1"/>
    <col min="9131" max="9131" width="10.42578125" style="68" customWidth="1"/>
    <col min="9132" max="9132" width="12" style="68" customWidth="1"/>
    <col min="9133" max="9133" width="11.85546875" style="68" customWidth="1"/>
    <col min="9134" max="9134" width="9.42578125" style="68" customWidth="1"/>
    <col min="9135" max="9135" width="12.42578125" style="68" customWidth="1"/>
    <col min="9136" max="9137" width="12.5703125" style="68" customWidth="1"/>
    <col min="9138" max="9138" width="13" style="68" customWidth="1"/>
    <col min="9139" max="9139" width="12" style="68" customWidth="1"/>
    <col min="9140" max="9140" width="12.42578125" style="68" customWidth="1"/>
    <col min="9141" max="9141" width="12.5703125" style="68" customWidth="1"/>
    <col min="9142" max="9142" width="14.5703125" style="68" customWidth="1"/>
    <col min="9143" max="9143" width="12.42578125" style="68" customWidth="1"/>
    <col min="9144" max="9144" width="12" style="68" customWidth="1"/>
    <col min="9145" max="9145" width="12.140625" style="68" customWidth="1"/>
    <col min="9146" max="9146" width="14.5703125" style="68" customWidth="1"/>
    <col min="9147" max="9147" width="16" style="68" customWidth="1"/>
    <col min="9148" max="9148" width="13.42578125" style="68" customWidth="1"/>
    <col min="9149" max="9152" width="0" style="68" hidden="1" customWidth="1"/>
    <col min="9153" max="9347" width="9.140625" style="68"/>
    <col min="9348" max="9348" width="6" style="68" customWidth="1"/>
    <col min="9349" max="9349" width="11" style="68" customWidth="1"/>
    <col min="9350" max="9350" width="12.85546875" style="68" customWidth="1"/>
    <col min="9351" max="9351" width="23.28515625" style="68" customWidth="1"/>
    <col min="9352" max="9352" width="24.140625" style="68" customWidth="1"/>
    <col min="9353" max="9353" width="0" style="68" hidden="1" customWidth="1"/>
    <col min="9354" max="9354" width="20.85546875" style="68" customWidth="1"/>
    <col min="9355" max="9355" width="11.5703125" style="68" customWidth="1"/>
    <col min="9356" max="9373" width="0" style="68" hidden="1" customWidth="1"/>
    <col min="9374" max="9379" width="13.85546875" style="68" customWidth="1"/>
    <col min="9380" max="9380" width="0" style="68" hidden="1" customWidth="1"/>
    <col min="9381" max="9381" width="12.5703125" style="68" customWidth="1"/>
    <col min="9382" max="9382" width="13.140625" style="68" customWidth="1"/>
    <col min="9383" max="9383" width="12.5703125" style="68" customWidth="1"/>
    <col min="9384" max="9384" width="11.5703125" style="68" customWidth="1"/>
    <col min="9385" max="9386" width="12.42578125" style="68" customWidth="1"/>
    <col min="9387" max="9387" width="10.42578125" style="68" customWidth="1"/>
    <col min="9388" max="9388" width="12" style="68" customWidth="1"/>
    <col min="9389" max="9389" width="11.85546875" style="68" customWidth="1"/>
    <col min="9390" max="9390" width="9.42578125" style="68" customWidth="1"/>
    <col min="9391" max="9391" width="12.42578125" style="68" customWidth="1"/>
    <col min="9392" max="9393" width="12.5703125" style="68" customWidth="1"/>
    <col min="9394" max="9394" width="13" style="68" customWidth="1"/>
    <col min="9395" max="9395" width="12" style="68" customWidth="1"/>
    <col min="9396" max="9396" width="12.42578125" style="68" customWidth="1"/>
    <col min="9397" max="9397" width="12.5703125" style="68" customWidth="1"/>
    <col min="9398" max="9398" width="14.5703125" style="68" customWidth="1"/>
    <col min="9399" max="9399" width="12.42578125" style="68" customWidth="1"/>
    <col min="9400" max="9400" width="12" style="68" customWidth="1"/>
    <col min="9401" max="9401" width="12.140625" style="68" customWidth="1"/>
    <col min="9402" max="9402" width="14.5703125" style="68" customWidth="1"/>
    <col min="9403" max="9403" width="16" style="68" customWidth="1"/>
    <col min="9404" max="9404" width="13.42578125" style="68" customWidth="1"/>
    <col min="9405" max="9408" width="0" style="68" hidden="1" customWidth="1"/>
    <col min="9409" max="9603" width="9.140625" style="68"/>
    <col min="9604" max="9604" width="6" style="68" customWidth="1"/>
    <col min="9605" max="9605" width="11" style="68" customWidth="1"/>
    <col min="9606" max="9606" width="12.85546875" style="68" customWidth="1"/>
    <col min="9607" max="9607" width="23.28515625" style="68" customWidth="1"/>
    <col min="9608" max="9608" width="24.140625" style="68" customWidth="1"/>
    <col min="9609" max="9609" width="0" style="68" hidden="1" customWidth="1"/>
    <col min="9610" max="9610" width="20.85546875" style="68" customWidth="1"/>
    <col min="9611" max="9611" width="11.5703125" style="68" customWidth="1"/>
    <col min="9612" max="9629" width="0" style="68" hidden="1" customWidth="1"/>
    <col min="9630" max="9635" width="13.85546875" style="68" customWidth="1"/>
    <col min="9636" max="9636" width="0" style="68" hidden="1" customWidth="1"/>
    <col min="9637" max="9637" width="12.5703125" style="68" customWidth="1"/>
    <col min="9638" max="9638" width="13.140625" style="68" customWidth="1"/>
    <col min="9639" max="9639" width="12.5703125" style="68" customWidth="1"/>
    <col min="9640" max="9640" width="11.5703125" style="68" customWidth="1"/>
    <col min="9641" max="9642" width="12.42578125" style="68" customWidth="1"/>
    <col min="9643" max="9643" width="10.42578125" style="68" customWidth="1"/>
    <col min="9644" max="9644" width="12" style="68" customWidth="1"/>
    <col min="9645" max="9645" width="11.85546875" style="68" customWidth="1"/>
    <col min="9646" max="9646" width="9.42578125" style="68" customWidth="1"/>
    <col min="9647" max="9647" width="12.42578125" style="68" customWidth="1"/>
    <col min="9648" max="9649" width="12.5703125" style="68" customWidth="1"/>
    <col min="9650" max="9650" width="13" style="68" customWidth="1"/>
    <col min="9651" max="9651" width="12" style="68" customWidth="1"/>
    <col min="9652" max="9652" width="12.42578125" style="68" customWidth="1"/>
    <col min="9653" max="9653" width="12.5703125" style="68" customWidth="1"/>
    <col min="9654" max="9654" width="14.5703125" style="68" customWidth="1"/>
    <col min="9655" max="9655" width="12.42578125" style="68" customWidth="1"/>
    <col min="9656" max="9656" width="12" style="68" customWidth="1"/>
    <col min="9657" max="9657" width="12.140625" style="68" customWidth="1"/>
    <col min="9658" max="9658" width="14.5703125" style="68" customWidth="1"/>
    <col min="9659" max="9659" width="16" style="68" customWidth="1"/>
    <col min="9660" max="9660" width="13.42578125" style="68" customWidth="1"/>
    <col min="9661" max="9664" width="0" style="68" hidden="1" customWidth="1"/>
    <col min="9665" max="9859" width="9.140625" style="68"/>
    <col min="9860" max="9860" width="6" style="68" customWidth="1"/>
    <col min="9861" max="9861" width="11" style="68" customWidth="1"/>
    <col min="9862" max="9862" width="12.85546875" style="68" customWidth="1"/>
    <col min="9863" max="9863" width="23.28515625" style="68" customWidth="1"/>
    <col min="9864" max="9864" width="24.140625" style="68" customWidth="1"/>
    <col min="9865" max="9865" width="0" style="68" hidden="1" customWidth="1"/>
    <col min="9866" max="9866" width="20.85546875" style="68" customWidth="1"/>
    <col min="9867" max="9867" width="11.5703125" style="68" customWidth="1"/>
    <col min="9868" max="9885" width="0" style="68" hidden="1" customWidth="1"/>
    <col min="9886" max="9891" width="13.85546875" style="68" customWidth="1"/>
    <col min="9892" max="9892" width="0" style="68" hidden="1" customWidth="1"/>
    <col min="9893" max="9893" width="12.5703125" style="68" customWidth="1"/>
    <col min="9894" max="9894" width="13.140625" style="68" customWidth="1"/>
    <col min="9895" max="9895" width="12.5703125" style="68" customWidth="1"/>
    <col min="9896" max="9896" width="11.5703125" style="68" customWidth="1"/>
    <col min="9897" max="9898" width="12.42578125" style="68" customWidth="1"/>
    <col min="9899" max="9899" width="10.42578125" style="68" customWidth="1"/>
    <col min="9900" max="9900" width="12" style="68" customWidth="1"/>
    <col min="9901" max="9901" width="11.85546875" style="68" customWidth="1"/>
    <col min="9902" max="9902" width="9.42578125" style="68" customWidth="1"/>
    <col min="9903" max="9903" width="12.42578125" style="68" customWidth="1"/>
    <col min="9904" max="9905" width="12.5703125" style="68" customWidth="1"/>
    <col min="9906" max="9906" width="13" style="68" customWidth="1"/>
    <col min="9907" max="9907" width="12" style="68" customWidth="1"/>
    <col min="9908" max="9908" width="12.42578125" style="68" customWidth="1"/>
    <col min="9909" max="9909" width="12.5703125" style="68" customWidth="1"/>
    <col min="9910" max="9910" width="14.5703125" style="68" customWidth="1"/>
    <col min="9911" max="9911" width="12.42578125" style="68" customWidth="1"/>
    <col min="9912" max="9912" width="12" style="68" customWidth="1"/>
    <col min="9913" max="9913" width="12.140625" style="68" customWidth="1"/>
    <col min="9914" max="9914" width="14.5703125" style="68" customWidth="1"/>
    <col min="9915" max="9915" width="16" style="68" customWidth="1"/>
    <col min="9916" max="9916" width="13.42578125" style="68" customWidth="1"/>
    <col min="9917" max="9920" width="0" style="68" hidden="1" customWidth="1"/>
    <col min="9921" max="10115" width="9.140625" style="68"/>
    <col min="10116" max="10116" width="6" style="68" customWidth="1"/>
    <col min="10117" max="10117" width="11" style="68" customWidth="1"/>
    <col min="10118" max="10118" width="12.85546875" style="68" customWidth="1"/>
    <col min="10119" max="10119" width="23.28515625" style="68" customWidth="1"/>
    <col min="10120" max="10120" width="24.140625" style="68" customWidth="1"/>
    <col min="10121" max="10121" width="0" style="68" hidden="1" customWidth="1"/>
    <col min="10122" max="10122" width="20.85546875" style="68" customWidth="1"/>
    <col min="10123" max="10123" width="11.5703125" style="68" customWidth="1"/>
    <col min="10124" max="10141" width="0" style="68" hidden="1" customWidth="1"/>
    <col min="10142" max="10147" width="13.85546875" style="68" customWidth="1"/>
    <col min="10148" max="10148" width="0" style="68" hidden="1" customWidth="1"/>
    <col min="10149" max="10149" width="12.5703125" style="68" customWidth="1"/>
    <col min="10150" max="10150" width="13.140625" style="68" customWidth="1"/>
    <col min="10151" max="10151" width="12.5703125" style="68" customWidth="1"/>
    <col min="10152" max="10152" width="11.5703125" style="68" customWidth="1"/>
    <col min="10153" max="10154" width="12.42578125" style="68" customWidth="1"/>
    <col min="10155" max="10155" width="10.42578125" style="68" customWidth="1"/>
    <col min="10156" max="10156" width="12" style="68" customWidth="1"/>
    <col min="10157" max="10157" width="11.85546875" style="68" customWidth="1"/>
    <col min="10158" max="10158" width="9.42578125" style="68" customWidth="1"/>
    <col min="10159" max="10159" width="12.42578125" style="68" customWidth="1"/>
    <col min="10160" max="10161" width="12.5703125" style="68" customWidth="1"/>
    <col min="10162" max="10162" width="13" style="68" customWidth="1"/>
    <col min="10163" max="10163" width="12" style="68" customWidth="1"/>
    <col min="10164" max="10164" width="12.42578125" style="68" customWidth="1"/>
    <col min="10165" max="10165" width="12.5703125" style="68" customWidth="1"/>
    <col min="10166" max="10166" width="14.5703125" style="68" customWidth="1"/>
    <col min="10167" max="10167" width="12.42578125" style="68" customWidth="1"/>
    <col min="10168" max="10168" width="12" style="68" customWidth="1"/>
    <col min="10169" max="10169" width="12.140625" style="68" customWidth="1"/>
    <col min="10170" max="10170" width="14.5703125" style="68" customWidth="1"/>
    <col min="10171" max="10171" width="16" style="68" customWidth="1"/>
    <col min="10172" max="10172" width="13.42578125" style="68" customWidth="1"/>
    <col min="10173" max="10176" width="0" style="68" hidden="1" customWidth="1"/>
    <col min="10177" max="10371" width="9.140625" style="68"/>
    <col min="10372" max="10372" width="6" style="68" customWidth="1"/>
    <col min="10373" max="10373" width="11" style="68" customWidth="1"/>
    <col min="10374" max="10374" width="12.85546875" style="68" customWidth="1"/>
    <col min="10375" max="10375" width="23.28515625" style="68" customWidth="1"/>
    <col min="10376" max="10376" width="24.140625" style="68" customWidth="1"/>
    <col min="10377" max="10377" width="0" style="68" hidden="1" customWidth="1"/>
    <col min="10378" max="10378" width="20.85546875" style="68" customWidth="1"/>
    <col min="10379" max="10379" width="11.5703125" style="68" customWidth="1"/>
    <col min="10380" max="10397" width="0" style="68" hidden="1" customWidth="1"/>
    <col min="10398" max="10403" width="13.85546875" style="68" customWidth="1"/>
    <col min="10404" max="10404" width="0" style="68" hidden="1" customWidth="1"/>
    <col min="10405" max="10405" width="12.5703125" style="68" customWidth="1"/>
    <col min="10406" max="10406" width="13.140625" style="68" customWidth="1"/>
    <col min="10407" max="10407" width="12.5703125" style="68" customWidth="1"/>
    <col min="10408" max="10408" width="11.5703125" style="68" customWidth="1"/>
    <col min="10409" max="10410" width="12.42578125" style="68" customWidth="1"/>
    <col min="10411" max="10411" width="10.42578125" style="68" customWidth="1"/>
    <col min="10412" max="10412" width="12" style="68" customWidth="1"/>
    <col min="10413" max="10413" width="11.85546875" style="68" customWidth="1"/>
    <col min="10414" max="10414" width="9.42578125" style="68" customWidth="1"/>
    <col min="10415" max="10415" width="12.42578125" style="68" customWidth="1"/>
    <col min="10416" max="10417" width="12.5703125" style="68" customWidth="1"/>
    <col min="10418" max="10418" width="13" style="68" customWidth="1"/>
    <col min="10419" max="10419" width="12" style="68" customWidth="1"/>
    <col min="10420" max="10420" width="12.42578125" style="68" customWidth="1"/>
    <col min="10421" max="10421" width="12.5703125" style="68" customWidth="1"/>
    <col min="10422" max="10422" width="14.5703125" style="68" customWidth="1"/>
    <col min="10423" max="10423" width="12.42578125" style="68" customWidth="1"/>
    <col min="10424" max="10424" width="12" style="68" customWidth="1"/>
    <col min="10425" max="10425" width="12.140625" style="68" customWidth="1"/>
    <col min="10426" max="10426" width="14.5703125" style="68" customWidth="1"/>
    <col min="10427" max="10427" width="16" style="68" customWidth="1"/>
    <col min="10428" max="10428" width="13.42578125" style="68" customWidth="1"/>
    <col min="10429" max="10432" width="0" style="68" hidden="1" customWidth="1"/>
    <col min="10433" max="10627" width="9.140625" style="68"/>
    <col min="10628" max="10628" width="6" style="68" customWidth="1"/>
    <col min="10629" max="10629" width="11" style="68" customWidth="1"/>
    <col min="10630" max="10630" width="12.85546875" style="68" customWidth="1"/>
    <col min="10631" max="10631" width="23.28515625" style="68" customWidth="1"/>
    <col min="10632" max="10632" width="24.140625" style="68" customWidth="1"/>
    <col min="10633" max="10633" width="0" style="68" hidden="1" customWidth="1"/>
    <col min="10634" max="10634" width="20.85546875" style="68" customWidth="1"/>
    <col min="10635" max="10635" width="11.5703125" style="68" customWidth="1"/>
    <col min="10636" max="10653" width="0" style="68" hidden="1" customWidth="1"/>
    <col min="10654" max="10659" width="13.85546875" style="68" customWidth="1"/>
    <col min="10660" max="10660" width="0" style="68" hidden="1" customWidth="1"/>
    <col min="10661" max="10661" width="12.5703125" style="68" customWidth="1"/>
    <col min="10662" max="10662" width="13.140625" style="68" customWidth="1"/>
    <col min="10663" max="10663" width="12.5703125" style="68" customWidth="1"/>
    <col min="10664" max="10664" width="11.5703125" style="68" customWidth="1"/>
    <col min="10665" max="10666" width="12.42578125" style="68" customWidth="1"/>
    <col min="10667" max="10667" width="10.42578125" style="68" customWidth="1"/>
    <col min="10668" max="10668" width="12" style="68" customWidth="1"/>
    <col min="10669" max="10669" width="11.85546875" style="68" customWidth="1"/>
    <col min="10670" max="10670" width="9.42578125" style="68" customWidth="1"/>
    <col min="10671" max="10671" width="12.42578125" style="68" customWidth="1"/>
    <col min="10672" max="10673" width="12.5703125" style="68" customWidth="1"/>
    <col min="10674" max="10674" width="13" style="68" customWidth="1"/>
    <col min="10675" max="10675" width="12" style="68" customWidth="1"/>
    <col min="10676" max="10676" width="12.42578125" style="68" customWidth="1"/>
    <col min="10677" max="10677" width="12.5703125" style="68" customWidth="1"/>
    <col min="10678" max="10678" width="14.5703125" style="68" customWidth="1"/>
    <col min="10679" max="10679" width="12.42578125" style="68" customWidth="1"/>
    <col min="10680" max="10680" width="12" style="68" customWidth="1"/>
    <col min="10681" max="10681" width="12.140625" style="68" customWidth="1"/>
    <col min="10682" max="10682" width="14.5703125" style="68" customWidth="1"/>
    <col min="10683" max="10683" width="16" style="68" customWidth="1"/>
    <col min="10684" max="10684" width="13.42578125" style="68" customWidth="1"/>
    <col min="10685" max="10688" width="0" style="68" hidden="1" customWidth="1"/>
    <col min="10689" max="10883" width="9.140625" style="68"/>
    <col min="10884" max="10884" width="6" style="68" customWidth="1"/>
    <col min="10885" max="10885" width="11" style="68" customWidth="1"/>
    <col min="10886" max="10886" width="12.85546875" style="68" customWidth="1"/>
    <col min="10887" max="10887" width="23.28515625" style="68" customWidth="1"/>
    <col min="10888" max="10888" width="24.140625" style="68" customWidth="1"/>
    <col min="10889" max="10889" width="0" style="68" hidden="1" customWidth="1"/>
    <col min="10890" max="10890" width="20.85546875" style="68" customWidth="1"/>
    <col min="10891" max="10891" width="11.5703125" style="68" customWidth="1"/>
    <col min="10892" max="10909" width="0" style="68" hidden="1" customWidth="1"/>
    <col min="10910" max="10915" width="13.85546875" style="68" customWidth="1"/>
    <col min="10916" max="10916" width="0" style="68" hidden="1" customWidth="1"/>
    <col min="10917" max="10917" width="12.5703125" style="68" customWidth="1"/>
    <col min="10918" max="10918" width="13.140625" style="68" customWidth="1"/>
    <col min="10919" max="10919" width="12.5703125" style="68" customWidth="1"/>
    <col min="10920" max="10920" width="11.5703125" style="68" customWidth="1"/>
    <col min="10921" max="10922" width="12.42578125" style="68" customWidth="1"/>
    <col min="10923" max="10923" width="10.42578125" style="68" customWidth="1"/>
    <col min="10924" max="10924" width="12" style="68" customWidth="1"/>
    <col min="10925" max="10925" width="11.85546875" style="68" customWidth="1"/>
    <col min="10926" max="10926" width="9.42578125" style="68" customWidth="1"/>
    <col min="10927" max="10927" width="12.42578125" style="68" customWidth="1"/>
    <col min="10928" max="10929" width="12.5703125" style="68" customWidth="1"/>
    <col min="10930" max="10930" width="13" style="68" customWidth="1"/>
    <col min="10931" max="10931" width="12" style="68" customWidth="1"/>
    <col min="10932" max="10932" width="12.42578125" style="68" customWidth="1"/>
    <col min="10933" max="10933" width="12.5703125" style="68" customWidth="1"/>
    <col min="10934" max="10934" width="14.5703125" style="68" customWidth="1"/>
    <col min="10935" max="10935" width="12.42578125" style="68" customWidth="1"/>
    <col min="10936" max="10936" width="12" style="68" customWidth="1"/>
    <col min="10937" max="10937" width="12.140625" style="68" customWidth="1"/>
    <col min="10938" max="10938" width="14.5703125" style="68" customWidth="1"/>
    <col min="10939" max="10939" width="16" style="68" customWidth="1"/>
    <col min="10940" max="10940" width="13.42578125" style="68" customWidth="1"/>
    <col min="10941" max="10944" width="0" style="68" hidden="1" customWidth="1"/>
    <col min="10945" max="11139" width="9.140625" style="68"/>
    <col min="11140" max="11140" width="6" style="68" customWidth="1"/>
    <col min="11141" max="11141" width="11" style="68" customWidth="1"/>
    <col min="11142" max="11142" width="12.85546875" style="68" customWidth="1"/>
    <col min="11143" max="11143" width="23.28515625" style="68" customWidth="1"/>
    <col min="11144" max="11144" width="24.140625" style="68" customWidth="1"/>
    <col min="11145" max="11145" width="0" style="68" hidden="1" customWidth="1"/>
    <col min="11146" max="11146" width="20.85546875" style="68" customWidth="1"/>
    <col min="11147" max="11147" width="11.5703125" style="68" customWidth="1"/>
    <col min="11148" max="11165" width="0" style="68" hidden="1" customWidth="1"/>
    <col min="11166" max="11171" width="13.85546875" style="68" customWidth="1"/>
    <col min="11172" max="11172" width="0" style="68" hidden="1" customWidth="1"/>
    <col min="11173" max="11173" width="12.5703125" style="68" customWidth="1"/>
    <col min="11174" max="11174" width="13.140625" style="68" customWidth="1"/>
    <col min="11175" max="11175" width="12.5703125" style="68" customWidth="1"/>
    <col min="11176" max="11176" width="11.5703125" style="68" customWidth="1"/>
    <col min="11177" max="11178" width="12.42578125" style="68" customWidth="1"/>
    <col min="11179" max="11179" width="10.42578125" style="68" customWidth="1"/>
    <col min="11180" max="11180" width="12" style="68" customWidth="1"/>
    <col min="11181" max="11181" width="11.85546875" style="68" customWidth="1"/>
    <col min="11182" max="11182" width="9.42578125" style="68" customWidth="1"/>
    <col min="11183" max="11183" width="12.42578125" style="68" customWidth="1"/>
    <col min="11184" max="11185" width="12.5703125" style="68" customWidth="1"/>
    <col min="11186" max="11186" width="13" style="68" customWidth="1"/>
    <col min="11187" max="11187" width="12" style="68" customWidth="1"/>
    <col min="11188" max="11188" width="12.42578125" style="68" customWidth="1"/>
    <col min="11189" max="11189" width="12.5703125" style="68" customWidth="1"/>
    <col min="11190" max="11190" width="14.5703125" style="68" customWidth="1"/>
    <col min="11191" max="11191" width="12.42578125" style="68" customWidth="1"/>
    <col min="11192" max="11192" width="12" style="68" customWidth="1"/>
    <col min="11193" max="11193" width="12.140625" style="68" customWidth="1"/>
    <col min="11194" max="11194" width="14.5703125" style="68" customWidth="1"/>
    <col min="11195" max="11195" width="16" style="68" customWidth="1"/>
    <col min="11196" max="11196" width="13.42578125" style="68" customWidth="1"/>
    <col min="11197" max="11200" width="0" style="68" hidden="1" customWidth="1"/>
    <col min="11201" max="11395" width="9.140625" style="68"/>
    <col min="11396" max="11396" width="6" style="68" customWidth="1"/>
    <col min="11397" max="11397" width="11" style="68" customWidth="1"/>
    <col min="11398" max="11398" width="12.85546875" style="68" customWidth="1"/>
    <col min="11399" max="11399" width="23.28515625" style="68" customWidth="1"/>
    <col min="11400" max="11400" width="24.140625" style="68" customWidth="1"/>
    <col min="11401" max="11401" width="0" style="68" hidden="1" customWidth="1"/>
    <col min="11402" max="11402" width="20.85546875" style="68" customWidth="1"/>
    <col min="11403" max="11403" width="11.5703125" style="68" customWidth="1"/>
    <col min="11404" max="11421" width="0" style="68" hidden="1" customWidth="1"/>
    <col min="11422" max="11427" width="13.85546875" style="68" customWidth="1"/>
    <col min="11428" max="11428" width="0" style="68" hidden="1" customWidth="1"/>
    <col min="11429" max="11429" width="12.5703125" style="68" customWidth="1"/>
    <col min="11430" max="11430" width="13.140625" style="68" customWidth="1"/>
    <col min="11431" max="11431" width="12.5703125" style="68" customWidth="1"/>
    <col min="11432" max="11432" width="11.5703125" style="68" customWidth="1"/>
    <col min="11433" max="11434" width="12.42578125" style="68" customWidth="1"/>
    <col min="11435" max="11435" width="10.42578125" style="68" customWidth="1"/>
    <col min="11436" max="11436" width="12" style="68" customWidth="1"/>
    <col min="11437" max="11437" width="11.85546875" style="68" customWidth="1"/>
    <col min="11438" max="11438" width="9.42578125" style="68" customWidth="1"/>
    <col min="11439" max="11439" width="12.42578125" style="68" customWidth="1"/>
    <col min="11440" max="11441" width="12.5703125" style="68" customWidth="1"/>
    <col min="11442" max="11442" width="13" style="68" customWidth="1"/>
    <col min="11443" max="11443" width="12" style="68" customWidth="1"/>
    <col min="11444" max="11444" width="12.42578125" style="68" customWidth="1"/>
    <col min="11445" max="11445" width="12.5703125" style="68" customWidth="1"/>
    <col min="11446" max="11446" width="14.5703125" style="68" customWidth="1"/>
    <col min="11447" max="11447" width="12.42578125" style="68" customWidth="1"/>
    <col min="11448" max="11448" width="12" style="68" customWidth="1"/>
    <col min="11449" max="11449" width="12.140625" style="68" customWidth="1"/>
    <col min="11450" max="11450" width="14.5703125" style="68" customWidth="1"/>
    <col min="11451" max="11451" width="16" style="68" customWidth="1"/>
    <col min="11452" max="11452" width="13.42578125" style="68" customWidth="1"/>
    <col min="11453" max="11456" width="0" style="68" hidden="1" customWidth="1"/>
    <col min="11457" max="11651" width="9.140625" style="68"/>
    <col min="11652" max="11652" width="6" style="68" customWidth="1"/>
    <col min="11653" max="11653" width="11" style="68" customWidth="1"/>
    <col min="11654" max="11654" width="12.85546875" style="68" customWidth="1"/>
    <col min="11655" max="11655" width="23.28515625" style="68" customWidth="1"/>
    <col min="11656" max="11656" width="24.140625" style="68" customWidth="1"/>
    <col min="11657" max="11657" width="0" style="68" hidden="1" customWidth="1"/>
    <col min="11658" max="11658" width="20.85546875" style="68" customWidth="1"/>
    <col min="11659" max="11659" width="11.5703125" style="68" customWidth="1"/>
    <col min="11660" max="11677" width="0" style="68" hidden="1" customWidth="1"/>
    <col min="11678" max="11683" width="13.85546875" style="68" customWidth="1"/>
    <col min="11684" max="11684" width="0" style="68" hidden="1" customWidth="1"/>
    <col min="11685" max="11685" width="12.5703125" style="68" customWidth="1"/>
    <col min="11686" max="11686" width="13.140625" style="68" customWidth="1"/>
    <col min="11687" max="11687" width="12.5703125" style="68" customWidth="1"/>
    <col min="11688" max="11688" width="11.5703125" style="68" customWidth="1"/>
    <col min="11689" max="11690" width="12.42578125" style="68" customWidth="1"/>
    <col min="11691" max="11691" width="10.42578125" style="68" customWidth="1"/>
    <col min="11692" max="11692" width="12" style="68" customWidth="1"/>
    <col min="11693" max="11693" width="11.85546875" style="68" customWidth="1"/>
    <col min="11694" max="11694" width="9.42578125" style="68" customWidth="1"/>
    <col min="11695" max="11695" width="12.42578125" style="68" customWidth="1"/>
    <col min="11696" max="11697" width="12.5703125" style="68" customWidth="1"/>
    <col min="11698" max="11698" width="13" style="68" customWidth="1"/>
    <col min="11699" max="11699" width="12" style="68" customWidth="1"/>
    <col min="11700" max="11700" width="12.42578125" style="68" customWidth="1"/>
    <col min="11701" max="11701" width="12.5703125" style="68" customWidth="1"/>
    <col min="11702" max="11702" width="14.5703125" style="68" customWidth="1"/>
    <col min="11703" max="11703" width="12.42578125" style="68" customWidth="1"/>
    <col min="11704" max="11704" width="12" style="68" customWidth="1"/>
    <col min="11705" max="11705" width="12.140625" style="68" customWidth="1"/>
    <col min="11706" max="11706" width="14.5703125" style="68" customWidth="1"/>
    <col min="11707" max="11707" width="16" style="68" customWidth="1"/>
    <col min="11708" max="11708" width="13.42578125" style="68" customWidth="1"/>
    <col min="11709" max="11712" width="0" style="68" hidden="1" customWidth="1"/>
    <col min="11713" max="11907" width="9.140625" style="68"/>
    <col min="11908" max="11908" width="6" style="68" customWidth="1"/>
    <col min="11909" max="11909" width="11" style="68" customWidth="1"/>
    <col min="11910" max="11910" width="12.85546875" style="68" customWidth="1"/>
    <col min="11911" max="11911" width="23.28515625" style="68" customWidth="1"/>
    <col min="11912" max="11912" width="24.140625" style="68" customWidth="1"/>
    <col min="11913" max="11913" width="0" style="68" hidden="1" customWidth="1"/>
    <col min="11914" max="11914" width="20.85546875" style="68" customWidth="1"/>
    <col min="11915" max="11915" width="11.5703125" style="68" customWidth="1"/>
    <col min="11916" max="11933" width="0" style="68" hidden="1" customWidth="1"/>
    <col min="11934" max="11939" width="13.85546875" style="68" customWidth="1"/>
    <col min="11940" max="11940" width="0" style="68" hidden="1" customWidth="1"/>
    <col min="11941" max="11941" width="12.5703125" style="68" customWidth="1"/>
    <col min="11942" max="11942" width="13.140625" style="68" customWidth="1"/>
    <col min="11943" max="11943" width="12.5703125" style="68" customWidth="1"/>
    <col min="11944" max="11944" width="11.5703125" style="68" customWidth="1"/>
    <col min="11945" max="11946" width="12.42578125" style="68" customWidth="1"/>
    <col min="11947" max="11947" width="10.42578125" style="68" customWidth="1"/>
    <col min="11948" max="11948" width="12" style="68" customWidth="1"/>
    <col min="11949" max="11949" width="11.85546875" style="68" customWidth="1"/>
    <col min="11950" max="11950" width="9.42578125" style="68" customWidth="1"/>
    <col min="11951" max="11951" width="12.42578125" style="68" customWidth="1"/>
    <col min="11952" max="11953" width="12.5703125" style="68" customWidth="1"/>
    <col min="11954" max="11954" width="13" style="68" customWidth="1"/>
    <col min="11955" max="11955" width="12" style="68" customWidth="1"/>
    <col min="11956" max="11956" width="12.42578125" style="68" customWidth="1"/>
    <col min="11957" max="11957" width="12.5703125" style="68" customWidth="1"/>
    <col min="11958" max="11958" width="14.5703125" style="68" customWidth="1"/>
    <col min="11959" max="11959" width="12.42578125" style="68" customWidth="1"/>
    <col min="11960" max="11960" width="12" style="68" customWidth="1"/>
    <col min="11961" max="11961" width="12.140625" style="68" customWidth="1"/>
    <col min="11962" max="11962" width="14.5703125" style="68" customWidth="1"/>
    <col min="11963" max="11963" width="16" style="68" customWidth="1"/>
    <col min="11964" max="11964" width="13.42578125" style="68" customWidth="1"/>
    <col min="11965" max="11968" width="0" style="68" hidden="1" customWidth="1"/>
    <col min="11969" max="12163" width="9.140625" style="68"/>
    <col min="12164" max="12164" width="6" style="68" customWidth="1"/>
    <col min="12165" max="12165" width="11" style="68" customWidth="1"/>
    <col min="12166" max="12166" width="12.85546875" style="68" customWidth="1"/>
    <col min="12167" max="12167" width="23.28515625" style="68" customWidth="1"/>
    <col min="12168" max="12168" width="24.140625" style="68" customWidth="1"/>
    <col min="12169" max="12169" width="0" style="68" hidden="1" customWidth="1"/>
    <col min="12170" max="12170" width="20.85546875" style="68" customWidth="1"/>
    <col min="12171" max="12171" width="11.5703125" style="68" customWidth="1"/>
    <col min="12172" max="12189" width="0" style="68" hidden="1" customWidth="1"/>
    <col min="12190" max="12195" width="13.85546875" style="68" customWidth="1"/>
    <col min="12196" max="12196" width="0" style="68" hidden="1" customWidth="1"/>
    <col min="12197" max="12197" width="12.5703125" style="68" customWidth="1"/>
    <col min="12198" max="12198" width="13.140625" style="68" customWidth="1"/>
    <col min="12199" max="12199" width="12.5703125" style="68" customWidth="1"/>
    <col min="12200" max="12200" width="11.5703125" style="68" customWidth="1"/>
    <col min="12201" max="12202" width="12.42578125" style="68" customWidth="1"/>
    <col min="12203" max="12203" width="10.42578125" style="68" customWidth="1"/>
    <col min="12204" max="12204" width="12" style="68" customWidth="1"/>
    <col min="12205" max="12205" width="11.85546875" style="68" customWidth="1"/>
    <col min="12206" max="12206" width="9.42578125" style="68" customWidth="1"/>
    <col min="12207" max="12207" width="12.42578125" style="68" customWidth="1"/>
    <col min="12208" max="12209" width="12.5703125" style="68" customWidth="1"/>
    <col min="12210" max="12210" width="13" style="68" customWidth="1"/>
    <col min="12211" max="12211" width="12" style="68" customWidth="1"/>
    <col min="12212" max="12212" width="12.42578125" style="68" customWidth="1"/>
    <col min="12213" max="12213" width="12.5703125" style="68" customWidth="1"/>
    <col min="12214" max="12214" width="14.5703125" style="68" customWidth="1"/>
    <col min="12215" max="12215" width="12.42578125" style="68" customWidth="1"/>
    <col min="12216" max="12216" width="12" style="68" customWidth="1"/>
    <col min="12217" max="12217" width="12.140625" style="68" customWidth="1"/>
    <col min="12218" max="12218" width="14.5703125" style="68" customWidth="1"/>
    <col min="12219" max="12219" width="16" style="68" customWidth="1"/>
    <col min="12220" max="12220" width="13.42578125" style="68" customWidth="1"/>
    <col min="12221" max="12224" width="0" style="68" hidden="1" customWidth="1"/>
    <col min="12225" max="12419" width="9.140625" style="68"/>
    <col min="12420" max="12420" width="6" style="68" customWidth="1"/>
    <col min="12421" max="12421" width="11" style="68" customWidth="1"/>
    <col min="12422" max="12422" width="12.85546875" style="68" customWidth="1"/>
    <col min="12423" max="12423" width="23.28515625" style="68" customWidth="1"/>
    <col min="12424" max="12424" width="24.140625" style="68" customWidth="1"/>
    <col min="12425" max="12425" width="0" style="68" hidden="1" customWidth="1"/>
    <col min="12426" max="12426" width="20.85546875" style="68" customWidth="1"/>
    <col min="12427" max="12427" width="11.5703125" style="68" customWidth="1"/>
    <col min="12428" max="12445" width="0" style="68" hidden="1" customWidth="1"/>
    <col min="12446" max="12451" width="13.85546875" style="68" customWidth="1"/>
    <col min="12452" max="12452" width="0" style="68" hidden="1" customWidth="1"/>
    <col min="12453" max="12453" width="12.5703125" style="68" customWidth="1"/>
    <col min="12454" max="12454" width="13.140625" style="68" customWidth="1"/>
    <col min="12455" max="12455" width="12.5703125" style="68" customWidth="1"/>
    <col min="12456" max="12456" width="11.5703125" style="68" customWidth="1"/>
    <col min="12457" max="12458" width="12.42578125" style="68" customWidth="1"/>
    <col min="12459" max="12459" width="10.42578125" style="68" customWidth="1"/>
    <col min="12460" max="12460" width="12" style="68" customWidth="1"/>
    <col min="12461" max="12461" width="11.85546875" style="68" customWidth="1"/>
    <col min="12462" max="12462" width="9.42578125" style="68" customWidth="1"/>
    <col min="12463" max="12463" width="12.42578125" style="68" customWidth="1"/>
    <col min="12464" max="12465" width="12.5703125" style="68" customWidth="1"/>
    <col min="12466" max="12466" width="13" style="68" customWidth="1"/>
    <col min="12467" max="12467" width="12" style="68" customWidth="1"/>
    <col min="12468" max="12468" width="12.42578125" style="68" customWidth="1"/>
    <col min="12469" max="12469" width="12.5703125" style="68" customWidth="1"/>
    <col min="12470" max="12470" width="14.5703125" style="68" customWidth="1"/>
    <col min="12471" max="12471" width="12.42578125" style="68" customWidth="1"/>
    <col min="12472" max="12472" width="12" style="68" customWidth="1"/>
    <col min="12473" max="12473" width="12.140625" style="68" customWidth="1"/>
    <col min="12474" max="12474" width="14.5703125" style="68" customWidth="1"/>
    <col min="12475" max="12475" width="16" style="68" customWidth="1"/>
    <col min="12476" max="12476" width="13.42578125" style="68" customWidth="1"/>
    <col min="12477" max="12480" width="0" style="68" hidden="1" customWidth="1"/>
    <col min="12481" max="12675" width="9.140625" style="68"/>
    <col min="12676" max="12676" width="6" style="68" customWidth="1"/>
    <col min="12677" max="12677" width="11" style="68" customWidth="1"/>
    <col min="12678" max="12678" width="12.85546875" style="68" customWidth="1"/>
    <col min="12679" max="12679" width="23.28515625" style="68" customWidth="1"/>
    <col min="12680" max="12680" width="24.140625" style="68" customWidth="1"/>
    <col min="12681" max="12681" width="0" style="68" hidden="1" customWidth="1"/>
    <col min="12682" max="12682" width="20.85546875" style="68" customWidth="1"/>
    <col min="12683" max="12683" width="11.5703125" style="68" customWidth="1"/>
    <col min="12684" max="12701" width="0" style="68" hidden="1" customWidth="1"/>
    <col min="12702" max="12707" width="13.85546875" style="68" customWidth="1"/>
    <col min="12708" max="12708" width="0" style="68" hidden="1" customWidth="1"/>
    <col min="12709" max="12709" width="12.5703125" style="68" customWidth="1"/>
    <col min="12710" max="12710" width="13.140625" style="68" customWidth="1"/>
    <col min="12711" max="12711" width="12.5703125" style="68" customWidth="1"/>
    <col min="12712" max="12712" width="11.5703125" style="68" customWidth="1"/>
    <col min="12713" max="12714" width="12.42578125" style="68" customWidth="1"/>
    <col min="12715" max="12715" width="10.42578125" style="68" customWidth="1"/>
    <col min="12716" max="12716" width="12" style="68" customWidth="1"/>
    <col min="12717" max="12717" width="11.85546875" style="68" customWidth="1"/>
    <col min="12718" max="12718" width="9.42578125" style="68" customWidth="1"/>
    <col min="12719" max="12719" width="12.42578125" style="68" customWidth="1"/>
    <col min="12720" max="12721" width="12.5703125" style="68" customWidth="1"/>
    <col min="12722" max="12722" width="13" style="68" customWidth="1"/>
    <col min="12723" max="12723" width="12" style="68" customWidth="1"/>
    <col min="12724" max="12724" width="12.42578125" style="68" customWidth="1"/>
    <col min="12725" max="12725" width="12.5703125" style="68" customWidth="1"/>
    <col min="12726" max="12726" width="14.5703125" style="68" customWidth="1"/>
    <col min="12727" max="12727" width="12.42578125" style="68" customWidth="1"/>
    <col min="12728" max="12728" width="12" style="68" customWidth="1"/>
    <col min="12729" max="12729" width="12.140625" style="68" customWidth="1"/>
    <col min="12730" max="12730" width="14.5703125" style="68" customWidth="1"/>
    <col min="12731" max="12731" width="16" style="68" customWidth="1"/>
    <col min="12732" max="12732" width="13.42578125" style="68" customWidth="1"/>
    <col min="12733" max="12736" width="0" style="68" hidden="1" customWidth="1"/>
    <col min="12737" max="12931" width="9.140625" style="68"/>
    <col min="12932" max="12932" width="6" style="68" customWidth="1"/>
    <col min="12933" max="12933" width="11" style="68" customWidth="1"/>
    <col min="12934" max="12934" width="12.85546875" style="68" customWidth="1"/>
    <col min="12935" max="12935" width="23.28515625" style="68" customWidth="1"/>
    <col min="12936" max="12936" width="24.140625" style="68" customWidth="1"/>
    <col min="12937" max="12937" width="0" style="68" hidden="1" customWidth="1"/>
    <col min="12938" max="12938" width="20.85546875" style="68" customWidth="1"/>
    <col min="12939" max="12939" width="11.5703125" style="68" customWidth="1"/>
    <col min="12940" max="12957" width="0" style="68" hidden="1" customWidth="1"/>
    <col min="12958" max="12963" width="13.85546875" style="68" customWidth="1"/>
    <col min="12964" max="12964" width="0" style="68" hidden="1" customWidth="1"/>
    <col min="12965" max="12965" width="12.5703125" style="68" customWidth="1"/>
    <col min="12966" max="12966" width="13.140625" style="68" customWidth="1"/>
    <col min="12967" max="12967" width="12.5703125" style="68" customWidth="1"/>
    <col min="12968" max="12968" width="11.5703125" style="68" customWidth="1"/>
    <col min="12969" max="12970" width="12.42578125" style="68" customWidth="1"/>
    <col min="12971" max="12971" width="10.42578125" style="68" customWidth="1"/>
    <col min="12972" max="12972" width="12" style="68" customWidth="1"/>
    <col min="12973" max="12973" width="11.85546875" style="68" customWidth="1"/>
    <col min="12974" max="12974" width="9.42578125" style="68" customWidth="1"/>
    <col min="12975" max="12975" width="12.42578125" style="68" customWidth="1"/>
    <col min="12976" max="12977" width="12.5703125" style="68" customWidth="1"/>
    <col min="12978" max="12978" width="13" style="68" customWidth="1"/>
    <col min="12979" max="12979" width="12" style="68" customWidth="1"/>
    <col min="12980" max="12980" width="12.42578125" style="68" customWidth="1"/>
    <col min="12981" max="12981" width="12.5703125" style="68" customWidth="1"/>
    <col min="12982" max="12982" width="14.5703125" style="68" customWidth="1"/>
    <col min="12983" max="12983" width="12.42578125" style="68" customWidth="1"/>
    <col min="12984" max="12984" width="12" style="68" customWidth="1"/>
    <col min="12985" max="12985" width="12.140625" style="68" customWidth="1"/>
    <col min="12986" max="12986" width="14.5703125" style="68" customWidth="1"/>
    <col min="12987" max="12987" width="16" style="68" customWidth="1"/>
    <col min="12988" max="12988" width="13.42578125" style="68" customWidth="1"/>
    <col min="12989" max="12992" width="0" style="68" hidden="1" customWidth="1"/>
    <col min="12993" max="13187" width="9.140625" style="68"/>
    <col min="13188" max="13188" width="6" style="68" customWidth="1"/>
    <col min="13189" max="13189" width="11" style="68" customWidth="1"/>
    <col min="13190" max="13190" width="12.85546875" style="68" customWidth="1"/>
    <col min="13191" max="13191" width="23.28515625" style="68" customWidth="1"/>
    <col min="13192" max="13192" width="24.140625" style="68" customWidth="1"/>
    <col min="13193" max="13193" width="0" style="68" hidden="1" customWidth="1"/>
    <col min="13194" max="13194" width="20.85546875" style="68" customWidth="1"/>
    <col min="13195" max="13195" width="11.5703125" style="68" customWidth="1"/>
    <col min="13196" max="13213" width="0" style="68" hidden="1" customWidth="1"/>
    <col min="13214" max="13219" width="13.85546875" style="68" customWidth="1"/>
    <col min="13220" max="13220" width="0" style="68" hidden="1" customWidth="1"/>
    <col min="13221" max="13221" width="12.5703125" style="68" customWidth="1"/>
    <col min="13222" max="13222" width="13.140625" style="68" customWidth="1"/>
    <col min="13223" max="13223" width="12.5703125" style="68" customWidth="1"/>
    <col min="13224" max="13224" width="11.5703125" style="68" customWidth="1"/>
    <col min="13225" max="13226" width="12.42578125" style="68" customWidth="1"/>
    <col min="13227" max="13227" width="10.42578125" style="68" customWidth="1"/>
    <col min="13228" max="13228" width="12" style="68" customWidth="1"/>
    <col min="13229" max="13229" width="11.85546875" style="68" customWidth="1"/>
    <col min="13230" max="13230" width="9.42578125" style="68" customWidth="1"/>
    <col min="13231" max="13231" width="12.42578125" style="68" customWidth="1"/>
    <col min="13232" max="13233" width="12.5703125" style="68" customWidth="1"/>
    <col min="13234" max="13234" width="13" style="68" customWidth="1"/>
    <col min="13235" max="13235" width="12" style="68" customWidth="1"/>
    <col min="13236" max="13236" width="12.42578125" style="68" customWidth="1"/>
    <col min="13237" max="13237" width="12.5703125" style="68" customWidth="1"/>
    <col min="13238" max="13238" width="14.5703125" style="68" customWidth="1"/>
    <col min="13239" max="13239" width="12.42578125" style="68" customWidth="1"/>
    <col min="13240" max="13240" width="12" style="68" customWidth="1"/>
    <col min="13241" max="13241" width="12.140625" style="68" customWidth="1"/>
    <col min="13242" max="13242" width="14.5703125" style="68" customWidth="1"/>
    <col min="13243" max="13243" width="16" style="68" customWidth="1"/>
    <col min="13244" max="13244" width="13.42578125" style="68" customWidth="1"/>
    <col min="13245" max="13248" width="0" style="68" hidden="1" customWidth="1"/>
    <col min="13249" max="13443" width="9.140625" style="68"/>
    <col min="13444" max="13444" width="6" style="68" customWidth="1"/>
    <col min="13445" max="13445" width="11" style="68" customWidth="1"/>
    <col min="13446" max="13446" width="12.85546875" style="68" customWidth="1"/>
    <col min="13447" max="13447" width="23.28515625" style="68" customWidth="1"/>
    <col min="13448" max="13448" width="24.140625" style="68" customWidth="1"/>
    <col min="13449" max="13449" width="0" style="68" hidden="1" customWidth="1"/>
    <col min="13450" max="13450" width="20.85546875" style="68" customWidth="1"/>
    <col min="13451" max="13451" width="11.5703125" style="68" customWidth="1"/>
    <col min="13452" max="13469" width="0" style="68" hidden="1" customWidth="1"/>
    <col min="13470" max="13475" width="13.85546875" style="68" customWidth="1"/>
    <col min="13476" max="13476" width="0" style="68" hidden="1" customWidth="1"/>
    <col min="13477" max="13477" width="12.5703125" style="68" customWidth="1"/>
    <col min="13478" max="13478" width="13.140625" style="68" customWidth="1"/>
    <col min="13479" max="13479" width="12.5703125" style="68" customWidth="1"/>
    <col min="13480" max="13480" width="11.5703125" style="68" customWidth="1"/>
    <col min="13481" max="13482" width="12.42578125" style="68" customWidth="1"/>
    <col min="13483" max="13483" width="10.42578125" style="68" customWidth="1"/>
    <col min="13484" max="13484" width="12" style="68" customWidth="1"/>
    <col min="13485" max="13485" width="11.85546875" style="68" customWidth="1"/>
    <col min="13486" max="13486" width="9.42578125" style="68" customWidth="1"/>
    <col min="13487" max="13487" width="12.42578125" style="68" customWidth="1"/>
    <col min="13488" max="13489" width="12.5703125" style="68" customWidth="1"/>
    <col min="13490" max="13490" width="13" style="68" customWidth="1"/>
    <col min="13491" max="13491" width="12" style="68" customWidth="1"/>
    <col min="13492" max="13492" width="12.42578125" style="68" customWidth="1"/>
    <col min="13493" max="13493" width="12.5703125" style="68" customWidth="1"/>
    <col min="13494" max="13494" width="14.5703125" style="68" customWidth="1"/>
    <col min="13495" max="13495" width="12.42578125" style="68" customWidth="1"/>
    <col min="13496" max="13496" width="12" style="68" customWidth="1"/>
    <col min="13497" max="13497" width="12.140625" style="68" customWidth="1"/>
    <col min="13498" max="13498" width="14.5703125" style="68" customWidth="1"/>
    <col min="13499" max="13499" width="16" style="68" customWidth="1"/>
    <col min="13500" max="13500" width="13.42578125" style="68" customWidth="1"/>
    <col min="13501" max="13504" width="0" style="68" hidden="1" customWidth="1"/>
    <col min="13505" max="13699" width="9.140625" style="68"/>
    <col min="13700" max="13700" width="6" style="68" customWidth="1"/>
    <col min="13701" max="13701" width="11" style="68" customWidth="1"/>
    <col min="13702" max="13702" width="12.85546875" style="68" customWidth="1"/>
    <col min="13703" max="13703" width="23.28515625" style="68" customWidth="1"/>
    <col min="13704" max="13704" width="24.140625" style="68" customWidth="1"/>
    <col min="13705" max="13705" width="0" style="68" hidden="1" customWidth="1"/>
    <col min="13706" max="13706" width="20.85546875" style="68" customWidth="1"/>
    <col min="13707" max="13707" width="11.5703125" style="68" customWidth="1"/>
    <col min="13708" max="13725" width="0" style="68" hidden="1" customWidth="1"/>
    <col min="13726" max="13731" width="13.85546875" style="68" customWidth="1"/>
    <col min="13732" max="13732" width="0" style="68" hidden="1" customWidth="1"/>
    <col min="13733" max="13733" width="12.5703125" style="68" customWidth="1"/>
    <col min="13734" max="13734" width="13.140625" style="68" customWidth="1"/>
    <col min="13735" max="13735" width="12.5703125" style="68" customWidth="1"/>
    <col min="13736" max="13736" width="11.5703125" style="68" customWidth="1"/>
    <col min="13737" max="13738" width="12.42578125" style="68" customWidth="1"/>
    <col min="13739" max="13739" width="10.42578125" style="68" customWidth="1"/>
    <col min="13740" max="13740" width="12" style="68" customWidth="1"/>
    <col min="13741" max="13741" width="11.85546875" style="68" customWidth="1"/>
    <col min="13742" max="13742" width="9.42578125" style="68" customWidth="1"/>
    <col min="13743" max="13743" width="12.42578125" style="68" customWidth="1"/>
    <col min="13744" max="13745" width="12.5703125" style="68" customWidth="1"/>
    <col min="13746" max="13746" width="13" style="68" customWidth="1"/>
    <col min="13747" max="13747" width="12" style="68" customWidth="1"/>
    <col min="13748" max="13748" width="12.42578125" style="68" customWidth="1"/>
    <col min="13749" max="13749" width="12.5703125" style="68" customWidth="1"/>
    <col min="13750" max="13750" width="14.5703125" style="68" customWidth="1"/>
    <col min="13751" max="13751" width="12.42578125" style="68" customWidth="1"/>
    <col min="13752" max="13752" width="12" style="68" customWidth="1"/>
    <col min="13753" max="13753" width="12.140625" style="68" customWidth="1"/>
    <col min="13754" max="13754" width="14.5703125" style="68" customWidth="1"/>
    <col min="13755" max="13755" width="16" style="68" customWidth="1"/>
    <col min="13756" max="13756" width="13.42578125" style="68" customWidth="1"/>
    <col min="13757" max="13760" width="0" style="68" hidden="1" customWidth="1"/>
    <col min="13761" max="13955" width="9.140625" style="68"/>
    <col min="13956" max="13956" width="6" style="68" customWidth="1"/>
    <col min="13957" max="13957" width="11" style="68" customWidth="1"/>
    <col min="13958" max="13958" width="12.85546875" style="68" customWidth="1"/>
    <col min="13959" max="13959" width="23.28515625" style="68" customWidth="1"/>
    <col min="13960" max="13960" width="24.140625" style="68" customWidth="1"/>
    <col min="13961" max="13961" width="0" style="68" hidden="1" customWidth="1"/>
    <col min="13962" max="13962" width="20.85546875" style="68" customWidth="1"/>
    <col min="13963" max="13963" width="11.5703125" style="68" customWidth="1"/>
    <col min="13964" max="13981" width="0" style="68" hidden="1" customWidth="1"/>
    <col min="13982" max="13987" width="13.85546875" style="68" customWidth="1"/>
    <col min="13988" max="13988" width="0" style="68" hidden="1" customWidth="1"/>
    <col min="13989" max="13989" width="12.5703125" style="68" customWidth="1"/>
    <col min="13990" max="13990" width="13.140625" style="68" customWidth="1"/>
    <col min="13991" max="13991" width="12.5703125" style="68" customWidth="1"/>
    <col min="13992" max="13992" width="11.5703125" style="68" customWidth="1"/>
    <col min="13993" max="13994" width="12.42578125" style="68" customWidth="1"/>
    <col min="13995" max="13995" width="10.42578125" style="68" customWidth="1"/>
    <col min="13996" max="13996" width="12" style="68" customWidth="1"/>
    <col min="13997" max="13997" width="11.85546875" style="68" customWidth="1"/>
    <col min="13998" max="13998" width="9.42578125" style="68" customWidth="1"/>
    <col min="13999" max="13999" width="12.42578125" style="68" customWidth="1"/>
    <col min="14000" max="14001" width="12.5703125" style="68" customWidth="1"/>
    <col min="14002" max="14002" width="13" style="68" customWidth="1"/>
    <col min="14003" max="14003" width="12" style="68" customWidth="1"/>
    <col min="14004" max="14004" width="12.42578125" style="68" customWidth="1"/>
    <col min="14005" max="14005" width="12.5703125" style="68" customWidth="1"/>
    <col min="14006" max="14006" width="14.5703125" style="68" customWidth="1"/>
    <col min="14007" max="14007" width="12.42578125" style="68" customWidth="1"/>
    <col min="14008" max="14008" width="12" style="68" customWidth="1"/>
    <col min="14009" max="14009" width="12.140625" style="68" customWidth="1"/>
    <col min="14010" max="14010" width="14.5703125" style="68" customWidth="1"/>
    <col min="14011" max="14011" width="16" style="68" customWidth="1"/>
    <col min="14012" max="14012" width="13.42578125" style="68" customWidth="1"/>
    <col min="14013" max="14016" width="0" style="68" hidden="1" customWidth="1"/>
    <col min="14017" max="14211" width="9.140625" style="68"/>
    <col min="14212" max="14212" width="6" style="68" customWidth="1"/>
    <col min="14213" max="14213" width="11" style="68" customWidth="1"/>
    <col min="14214" max="14214" width="12.85546875" style="68" customWidth="1"/>
    <col min="14215" max="14215" width="23.28515625" style="68" customWidth="1"/>
    <col min="14216" max="14216" width="24.140625" style="68" customWidth="1"/>
    <col min="14217" max="14217" width="0" style="68" hidden="1" customWidth="1"/>
    <col min="14218" max="14218" width="20.85546875" style="68" customWidth="1"/>
    <col min="14219" max="14219" width="11.5703125" style="68" customWidth="1"/>
    <col min="14220" max="14237" width="0" style="68" hidden="1" customWidth="1"/>
    <col min="14238" max="14243" width="13.85546875" style="68" customWidth="1"/>
    <col min="14244" max="14244" width="0" style="68" hidden="1" customWidth="1"/>
    <col min="14245" max="14245" width="12.5703125" style="68" customWidth="1"/>
    <col min="14246" max="14246" width="13.140625" style="68" customWidth="1"/>
    <col min="14247" max="14247" width="12.5703125" style="68" customWidth="1"/>
    <col min="14248" max="14248" width="11.5703125" style="68" customWidth="1"/>
    <col min="14249" max="14250" width="12.42578125" style="68" customWidth="1"/>
    <col min="14251" max="14251" width="10.42578125" style="68" customWidth="1"/>
    <col min="14252" max="14252" width="12" style="68" customWidth="1"/>
    <col min="14253" max="14253" width="11.85546875" style="68" customWidth="1"/>
    <col min="14254" max="14254" width="9.42578125" style="68" customWidth="1"/>
    <col min="14255" max="14255" width="12.42578125" style="68" customWidth="1"/>
    <col min="14256" max="14257" width="12.5703125" style="68" customWidth="1"/>
    <col min="14258" max="14258" width="13" style="68" customWidth="1"/>
    <col min="14259" max="14259" width="12" style="68" customWidth="1"/>
    <col min="14260" max="14260" width="12.42578125" style="68" customWidth="1"/>
    <col min="14261" max="14261" width="12.5703125" style="68" customWidth="1"/>
    <col min="14262" max="14262" width="14.5703125" style="68" customWidth="1"/>
    <col min="14263" max="14263" width="12.42578125" style="68" customWidth="1"/>
    <col min="14264" max="14264" width="12" style="68" customWidth="1"/>
    <col min="14265" max="14265" width="12.140625" style="68" customWidth="1"/>
    <col min="14266" max="14266" width="14.5703125" style="68" customWidth="1"/>
    <col min="14267" max="14267" width="16" style="68" customWidth="1"/>
    <col min="14268" max="14268" width="13.42578125" style="68" customWidth="1"/>
    <col min="14269" max="14272" width="0" style="68" hidden="1" customWidth="1"/>
    <col min="14273" max="14467" width="9.140625" style="68"/>
    <col min="14468" max="14468" width="6" style="68" customWidth="1"/>
    <col min="14469" max="14469" width="11" style="68" customWidth="1"/>
    <col min="14470" max="14470" width="12.85546875" style="68" customWidth="1"/>
    <col min="14471" max="14471" width="23.28515625" style="68" customWidth="1"/>
    <col min="14472" max="14472" width="24.140625" style="68" customWidth="1"/>
    <col min="14473" max="14473" width="0" style="68" hidden="1" customWidth="1"/>
    <col min="14474" max="14474" width="20.85546875" style="68" customWidth="1"/>
    <col min="14475" max="14475" width="11.5703125" style="68" customWidth="1"/>
    <col min="14476" max="14493" width="0" style="68" hidden="1" customWidth="1"/>
    <col min="14494" max="14499" width="13.85546875" style="68" customWidth="1"/>
    <col min="14500" max="14500" width="0" style="68" hidden="1" customWidth="1"/>
    <col min="14501" max="14501" width="12.5703125" style="68" customWidth="1"/>
    <col min="14502" max="14502" width="13.140625" style="68" customWidth="1"/>
    <col min="14503" max="14503" width="12.5703125" style="68" customWidth="1"/>
    <col min="14504" max="14504" width="11.5703125" style="68" customWidth="1"/>
    <col min="14505" max="14506" width="12.42578125" style="68" customWidth="1"/>
    <col min="14507" max="14507" width="10.42578125" style="68" customWidth="1"/>
    <col min="14508" max="14508" width="12" style="68" customWidth="1"/>
    <col min="14509" max="14509" width="11.85546875" style="68" customWidth="1"/>
    <col min="14510" max="14510" width="9.42578125" style="68" customWidth="1"/>
    <col min="14511" max="14511" width="12.42578125" style="68" customWidth="1"/>
    <col min="14512" max="14513" width="12.5703125" style="68" customWidth="1"/>
    <col min="14514" max="14514" width="13" style="68" customWidth="1"/>
    <col min="14515" max="14515" width="12" style="68" customWidth="1"/>
    <col min="14516" max="14516" width="12.42578125" style="68" customWidth="1"/>
    <col min="14517" max="14517" width="12.5703125" style="68" customWidth="1"/>
    <col min="14518" max="14518" width="14.5703125" style="68" customWidth="1"/>
    <col min="14519" max="14519" width="12.42578125" style="68" customWidth="1"/>
    <col min="14520" max="14520" width="12" style="68" customWidth="1"/>
    <col min="14521" max="14521" width="12.140625" style="68" customWidth="1"/>
    <col min="14522" max="14522" width="14.5703125" style="68" customWidth="1"/>
    <col min="14523" max="14523" width="16" style="68" customWidth="1"/>
    <col min="14524" max="14524" width="13.42578125" style="68" customWidth="1"/>
    <col min="14525" max="14528" width="0" style="68" hidden="1" customWidth="1"/>
    <col min="14529" max="14723" width="9.140625" style="68"/>
    <col min="14724" max="14724" width="6" style="68" customWidth="1"/>
    <col min="14725" max="14725" width="11" style="68" customWidth="1"/>
    <col min="14726" max="14726" width="12.85546875" style="68" customWidth="1"/>
    <col min="14727" max="14727" width="23.28515625" style="68" customWidth="1"/>
    <col min="14728" max="14728" width="24.140625" style="68" customWidth="1"/>
    <col min="14729" max="14729" width="0" style="68" hidden="1" customWidth="1"/>
    <col min="14730" max="14730" width="20.85546875" style="68" customWidth="1"/>
    <col min="14731" max="14731" width="11.5703125" style="68" customWidth="1"/>
    <col min="14732" max="14749" width="0" style="68" hidden="1" customWidth="1"/>
    <col min="14750" max="14755" width="13.85546875" style="68" customWidth="1"/>
    <col min="14756" max="14756" width="0" style="68" hidden="1" customWidth="1"/>
    <col min="14757" max="14757" width="12.5703125" style="68" customWidth="1"/>
    <col min="14758" max="14758" width="13.140625" style="68" customWidth="1"/>
    <col min="14759" max="14759" width="12.5703125" style="68" customWidth="1"/>
    <col min="14760" max="14760" width="11.5703125" style="68" customWidth="1"/>
    <col min="14761" max="14762" width="12.42578125" style="68" customWidth="1"/>
    <col min="14763" max="14763" width="10.42578125" style="68" customWidth="1"/>
    <col min="14764" max="14764" width="12" style="68" customWidth="1"/>
    <col min="14765" max="14765" width="11.85546875" style="68" customWidth="1"/>
    <col min="14766" max="14766" width="9.42578125" style="68" customWidth="1"/>
    <col min="14767" max="14767" width="12.42578125" style="68" customWidth="1"/>
    <col min="14768" max="14769" width="12.5703125" style="68" customWidth="1"/>
    <col min="14770" max="14770" width="13" style="68" customWidth="1"/>
    <col min="14771" max="14771" width="12" style="68" customWidth="1"/>
    <col min="14772" max="14772" width="12.42578125" style="68" customWidth="1"/>
    <col min="14773" max="14773" width="12.5703125" style="68" customWidth="1"/>
    <col min="14774" max="14774" width="14.5703125" style="68" customWidth="1"/>
    <col min="14775" max="14775" width="12.42578125" style="68" customWidth="1"/>
    <col min="14776" max="14776" width="12" style="68" customWidth="1"/>
    <col min="14777" max="14777" width="12.140625" style="68" customWidth="1"/>
    <col min="14778" max="14778" width="14.5703125" style="68" customWidth="1"/>
    <col min="14779" max="14779" width="16" style="68" customWidth="1"/>
    <col min="14780" max="14780" width="13.42578125" style="68" customWidth="1"/>
    <col min="14781" max="14784" width="0" style="68" hidden="1" customWidth="1"/>
    <col min="14785" max="14979" width="9.140625" style="68"/>
    <col min="14980" max="14980" width="6" style="68" customWidth="1"/>
    <col min="14981" max="14981" width="11" style="68" customWidth="1"/>
    <col min="14982" max="14982" width="12.85546875" style="68" customWidth="1"/>
    <col min="14983" max="14983" width="23.28515625" style="68" customWidth="1"/>
    <col min="14984" max="14984" width="24.140625" style="68" customWidth="1"/>
    <col min="14985" max="14985" width="0" style="68" hidden="1" customWidth="1"/>
    <col min="14986" max="14986" width="20.85546875" style="68" customWidth="1"/>
    <col min="14987" max="14987" width="11.5703125" style="68" customWidth="1"/>
    <col min="14988" max="15005" width="0" style="68" hidden="1" customWidth="1"/>
    <col min="15006" max="15011" width="13.85546875" style="68" customWidth="1"/>
    <col min="15012" max="15012" width="0" style="68" hidden="1" customWidth="1"/>
    <col min="15013" max="15013" width="12.5703125" style="68" customWidth="1"/>
    <col min="15014" max="15014" width="13.140625" style="68" customWidth="1"/>
    <col min="15015" max="15015" width="12.5703125" style="68" customWidth="1"/>
    <col min="15016" max="15016" width="11.5703125" style="68" customWidth="1"/>
    <col min="15017" max="15018" width="12.42578125" style="68" customWidth="1"/>
    <col min="15019" max="15019" width="10.42578125" style="68" customWidth="1"/>
    <col min="15020" max="15020" width="12" style="68" customWidth="1"/>
    <col min="15021" max="15021" width="11.85546875" style="68" customWidth="1"/>
    <col min="15022" max="15022" width="9.42578125" style="68" customWidth="1"/>
    <col min="15023" max="15023" width="12.42578125" style="68" customWidth="1"/>
    <col min="15024" max="15025" width="12.5703125" style="68" customWidth="1"/>
    <col min="15026" max="15026" width="13" style="68" customWidth="1"/>
    <col min="15027" max="15027" width="12" style="68" customWidth="1"/>
    <col min="15028" max="15028" width="12.42578125" style="68" customWidth="1"/>
    <col min="15029" max="15029" width="12.5703125" style="68" customWidth="1"/>
    <col min="15030" max="15030" width="14.5703125" style="68" customWidth="1"/>
    <col min="15031" max="15031" width="12.42578125" style="68" customWidth="1"/>
    <col min="15032" max="15032" width="12" style="68" customWidth="1"/>
    <col min="15033" max="15033" width="12.140625" style="68" customWidth="1"/>
    <col min="15034" max="15034" width="14.5703125" style="68" customWidth="1"/>
    <col min="15035" max="15035" width="16" style="68" customWidth="1"/>
    <col min="15036" max="15036" width="13.42578125" style="68" customWidth="1"/>
    <col min="15037" max="15040" width="0" style="68" hidden="1" customWidth="1"/>
    <col min="15041" max="15235" width="9.140625" style="68"/>
    <col min="15236" max="15236" width="6" style="68" customWidth="1"/>
    <col min="15237" max="15237" width="11" style="68" customWidth="1"/>
    <col min="15238" max="15238" width="12.85546875" style="68" customWidth="1"/>
    <col min="15239" max="15239" width="23.28515625" style="68" customWidth="1"/>
    <col min="15240" max="15240" width="24.140625" style="68" customWidth="1"/>
    <col min="15241" max="15241" width="0" style="68" hidden="1" customWidth="1"/>
    <col min="15242" max="15242" width="20.85546875" style="68" customWidth="1"/>
    <col min="15243" max="15243" width="11.5703125" style="68" customWidth="1"/>
    <col min="15244" max="15261" width="0" style="68" hidden="1" customWidth="1"/>
    <col min="15262" max="15267" width="13.85546875" style="68" customWidth="1"/>
    <col min="15268" max="15268" width="0" style="68" hidden="1" customWidth="1"/>
    <col min="15269" max="15269" width="12.5703125" style="68" customWidth="1"/>
    <col min="15270" max="15270" width="13.140625" style="68" customWidth="1"/>
    <col min="15271" max="15271" width="12.5703125" style="68" customWidth="1"/>
    <col min="15272" max="15272" width="11.5703125" style="68" customWidth="1"/>
    <col min="15273" max="15274" width="12.42578125" style="68" customWidth="1"/>
    <col min="15275" max="15275" width="10.42578125" style="68" customWidth="1"/>
    <col min="15276" max="15276" width="12" style="68" customWidth="1"/>
    <col min="15277" max="15277" width="11.85546875" style="68" customWidth="1"/>
    <col min="15278" max="15278" width="9.42578125" style="68" customWidth="1"/>
    <col min="15279" max="15279" width="12.42578125" style="68" customWidth="1"/>
    <col min="15280" max="15281" width="12.5703125" style="68" customWidth="1"/>
    <col min="15282" max="15282" width="13" style="68" customWidth="1"/>
    <col min="15283" max="15283" width="12" style="68" customWidth="1"/>
    <col min="15284" max="15284" width="12.42578125" style="68" customWidth="1"/>
    <col min="15285" max="15285" width="12.5703125" style="68" customWidth="1"/>
    <col min="15286" max="15286" width="14.5703125" style="68" customWidth="1"/>
    <col min="15287" max="15287" width="12.42578125" style="68" customWidth="1"/>
    <col min="15288" max="15288" width="12" style="68" customWidth="1"/>
    <col min="15289" max="15289" width="12.140625" style="68" customWidth="1"/>
    <col min="15290" max="15290" width="14.5703125" style="68" customWidth="1"/>
    <col min="15291" max="15291" width="16" style="68" customWidth="1"/>
    <col min="15292" max="15292" width="13.42578125" style="68" customWidth="1"/>
    <col min="15293" max="15296" width="0" style="68" hidden="1" customWidth="1"/>
    <col min="15297" max="15491" width="9.140625" style="68"/>
    <col min="15492" max="15492" width="6" style="68" customWidth="1"/>
    <col min="15493" max="15493" width="11" style="68" customWidth="1"/>
    <col min="15494" max="15494" width="12.85546875" style="68" customWidth="1"/>
    <col min="15495" max="15495" width="23.28515625" style="68" customWidth="1"/>
    <col min="15496" max="15496" width="24.140625" style="68" customWidth="1"/>
    <col min="15497" max="15497" width="0" style="68" hidden="1" customWidth="1"/>
    <col min="15498" max="15498" width="20.85546875" style="68" customWidth="1"/>
    <col min="15499" max="15499" width="11.5703125" style="68" customWidth="1"/>
    <col min="15500" max="15517" width="0" style="68" hidden="1" customWidth="1"/>
    <col min="15518" max="15523" width="13.85546875" style="68" customWidth="1"/>
    <col min="15524" max="15524" width="0" style="68" hidden="1" customWidth="1"/>
    <col min="15525" max="15525" width="12.5703125" style="68" customWidth="1"/>
    <col min="15526" max="15526" width="13.140625" style="68" customWidth="1"/>
    <col min="15527" max="15527" width="12.5703125" style="68" customWidth="1"/>
    <col min="15528" max="15528" width="11.5703125" style="68" customWidth="1"/>
    <col min="15529" max="15530" width="12.42578125" style="68" customWidth="1"/>
    <col min="15531" max="15531" width="10.42578125" style="68" customWidth="1"/>
    <col min="15532" max="15532" width="12" style="68" customWidth="1"/>
    <col min="15533" max="15533" width="11.85546875" style="68" customWidth="1"/>
    <col min="15534" max="15534" width="9.42578125" style="68" customWidth="1"/>
    <col min="15535" max="15535" width="12.42578125" style="68" customWidth="1"/>
    <col min="15536" max="15537" width="12.5703125" style="68" customWidth="1"/>
    <col min="15538" max="15538" width="13" style="68" customWidth="1"/>
    <col min="15539" max="15539" width="12" style="68" customWidth="1"/>
    <col min="15540" max="15540" width="12.42578125" style="68" customWidth="1"/>
    <col min="15541" max="15541" width="12.5703125" style="68" customWidth="1"/>
    <col min="15542" max="15542" width="14.5703125" style="68" customWidth="1"/>
    <col min="15543" max="15543" width="12.42578125" style="68" customWidth="1"/>
    <col min="15544" max="15544" width="12" style="68" customWidth="1"/>
    <col min="15545" max="15545" width="12.140625" style="68" customWidth="1"/>
    <col min="15546" max="15546" width="14.5703125" style="68" customWidth="1"/>
    <col min="15547" max="15547" width="16" style="68" customWidth="1"/>
    <col min="15548" max="15548" width="13.42578125" style="68" customWidth="1"/>
    <col min="15549" max="15552" width="0" style="68" hidden="1" customWidth="1"/>
    <col min="15553" max="15747" width="9.140625" style="68"/>
    <col min="15748" max="15748" width="6" style="68" customWidth="1"/>
    <col min="15749" max="15749" width="11" style="68" customWidth="1"/>
    <col min="15750" max="15750" width="12.85546875" style="68" customWidth="1"/>
    <col min="15751" max="15751" width="23.28515625" style="68" customWidth="1"/>
    <col min="15752" max="15752" width="24.140625" style="68" customWidth="1"/>
    <col min="15753" max="15753" width="0" style="68" hidden="1" customWidth="1"/>
    <col min="15754" max="15754" width="20.85546875" style="68" customWidth="1"/>
    <col min="15755" max="15755" width="11.5703125" style="68" customWidth="1"/>
    <col min="15756" max="15773" width="0" style="68" hidden="1" customWidth="1"/>
    <col min="15774" max="15779" width="13.85546875" style="68" customWidth="1"/>
    <col min="15780" max="15780" width="0" style="68" hidden="1" customWidth="1"/>
    <col min="15781" max="15781" width="12.5703125" style="68" customWidth="1"/>
    <col min="15782" max="15782" width="13.140625" style="68" customWidth="1"/>
    <col min="15783" max="15783" width="12.5703125" style="68" customWidth="1"/>
    <col min="15784" max="15784" width="11.5703125" style="68" customWidth="1"/>
    <col min="15785" max="15786" width="12.42578125" style="68" customWidth="1"/>
    <col min="15787" max="15787" width="10.42578125" style="68" customWidth="1"/>
    <col min="15788" max="15788" width="12" style="68" customWidth="1"/>
    <col min="15789" max="15789" width="11.85546875" style="68" customWidth="1"/>
    <col min="15790" max="15790" width="9.42578125" style="68" customWidth="1"/>
    <col min="15791" max="15791" width="12.42578125" style="68" customWidth="1"/>
    <col min="15792" max="15793" width="12.5703125" style="68" customWidth="1"/>
    <col min="15794" max="15794" width="13" style="68" customWidth="1"/>
    <col min="15795" max="15795" width="12" style="68" customWidth="1"/>
    <col min="15796" max="15796" width="12.42578125" style="68" customWidth="1"/>
    <col min="15797" max="15797" width="12.5703125" style="68" customWidth="1"/>
    <col min="15798" max="15798" width="14.5703125" style="68" customWidth="1"/>
    <col min="15799" max="15799" width="12.42578125" style="68" customWidth="1"/>
    <col min="15800" max="15800" width="12" style="68" customWidth="1"/>
    <col min="15801" max="15801" width="12.140625" style="68" customWidth="1"/>
    <col min="15802" max="15802" width="14.5703125" style="68" customWidth="1"/>
    <col min="15803" max="15803" width="16" style="68" customWidth="1"/>
    <col min="15804" max="15804" width="13.42578125" style="68" customWidth="1"/>
    <col min="15805" max="15808" width="0" style="68" hidden="1" customWidth="1"/>
    <col min="15809" max="16003" width="9.140625" style="68"/>
    <col min="16004" max="16004" width="6" style="68" customWidth="1"/>
    <col min="16005" max="16005" width="11" style="68" customWidth="1"/>
    <col min="16006" max="16006" width="12.85546875" style="68" customWidth="1"/>
    <col min="16007" max="16007" width="23.28515625" style="68" customWidth="1"/>
    <col min="16008" max="16008" width="24.140625" style="68" customWidth="1"/>
    <col min="16009" max="16009" width="0" style="68" hidden="1" customWidth="1"/>
    <col min="16010" max="16010" width="20.85546875" style="68" customWidth="1"/>
    <col min="16011" max="16011" width="11.5703125" style="68" customWidth="1"/>
    <col min="16012" max="16029" width="0" style="68" hidden="1" customWidth="1"/>
    <col min="16030" max="16035" width="13.85546875" style="68" customWidth="1"/>
    <col min="16036" max="16036" width="0" style="68" hidden="1" customWidth="1"/>
    <col min="16037" max="16037" width="12.5703125" style="68" customWidth="1"/>
    <col min="16038" max="16038" width="13.140625" style="68" customWidth="1"/>
    <col min="16039" max="16039" width="12.5703125" style="68" customWidth="1"/>
    <col min="16040" max="16040" width="11.5703125" style="68" customWidth="1"/>
    <col min="16041" max="16042" width="12.42578125" style="68" customWidth="1"/>
    <col min="16043" max="16043" width="10.42578125" style="68" customWidth="1"/>
    <col min="16044" max="16044" width="12" style="68" customWidth="1"/>
    <col min="16045" max="16045" width="11.85546875" style="68" customWidth="1"/>
    <col min="16046" max="16046" width="9.42578125" style="68" customWidth="1"/>
    <col min="16047" max="16047" width="12.42578125" style="68" customWidth="1"/>
    <col min="16048" max="16049" width="12.5703125" style="68" customWidth="1"/>
    <col min="16050" max="16050" width="13" style="68" customWidth="1"/>
    <col min="16051" max="16051" width="12" style="68" customWidth="1"/>
    <col min="16052" max="16052" width="12.42578125" style="68" customWidth="1"/>
    <col min="16053" max="16053" width="12.5703125" style="68" customWidth="1"/>
    <col min="16054" max="16054" width="14.5703125" style="68" customWidth="1"/>
    <col min="16055" max="16055" width="12.42578125" style="68" customWidth="1"/>
    <col min="16056" max="16056" width="12" style="68" customWidth="1"/>
    <col min="16057" max="16057" width="12.140625" style="68" customWidth="1"/>
    <col min="16058" max="16058" width="14.5703125" style="68" customWidth="1"/>
    <col min="16059" max="16059" width="16" style="68" customWidth="1"/>
    <col min="16060" max="16060" width="13.42578125" style="68" customWidth="1"/>
    <col min="16061" max="16064" width="0" style="68" hidden="1" customWidth="1"/>
    <col min="16065" max="16384" width="9.140625" style="68"/>
  </cols>
  <sheetData>
    <row r="1" spans="1:34" ht="20.25" customHeight="1">
      <c r="B1" s="268" t="s">
        <v>179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34" ht="27.75" customHeight="1" thickBot="1">
      <c r="B2" s="230"/>
      <c r="C2" s="230"/>
      <c r="D2" s="230"/>
      <c r="E2" s="310"/>
      <c r="F2" s="271"/>
      <c r="G2" s="230"/>
      <c r="H2" s="23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30"/>
      <c r="V2" s="229"/>
      <c r="W2" s="229"/>
      <c r="X2" s="230"/>
      <c r="Y2" s="201"/>
      <c r="AB2" s="269"/>
      <c r="AC2" s="270"/>
      <c r="AD2" s="270"/>
      <c r="AF2" s="270"/>
      <c r="AG2" s="270"/>
      <c r="AH2" s="270"/>
    </row>
    <row r="3" spans="1:34" ht="58.5" customHeight="1">
      <c r="B3" s="418" t="s">
        <v>18</v>
      </c>
      <c r="C3" s="421" t="s">
        <v>19</v>
      </c>
      <c r="D3" s="421" t="s">
        <v>20</v>
      </c>
      <c r="E3" s="422" t="s">
        <v>21</v>
      </c>
      <c r="F3" s="421" t="s">
        <v>22</v>
      </c>
      <c r="G3" s="421" t="s">
        <v>22</v>
      </c>
      <c r="H3" s="428" t="s">
        <v>200</v>
      </c>
      <c r="I3" s="430" t="s">
        <v>23</v>
      </c>
      <c r="J3" s="423" t="s">
        <v>216</v>
      </c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5"/>
      <c r="AH3" s="265"/>
    </row>
    <row r="4" spans="1:34" ht="30.75" customHeight="1">
      <c r="B4" s="419"/>
      <c r="C4" s="377"/>
      <c r="D4" s="377"/>
      <c r="E4" s="379"/>
      <c r="F4" s="377"/>
      <c r="G4" s="377"/>
      <c r="H4" s="429"/>
      <c r="I4" s="431"/>
      <c r="J4" s="427" t="s">
        <v>24</v>
      </c>
      <c r="K4" s="379"/>
      <c r="L4" s="379"/>
      <c r="M4" s="379" t="s">
        <v>25</v>
      </c>
      <c r="N4" s="379"/>
      <c r="O4" s="379"/>
      <c r="P4" s="412" t="s">
        <v>26</v>
      </c>
      <c r="Q4" s="412"/>
      <c r="R4" s="412"/>
      <c r="S4" s="412" t="s">
        <v>27</v>
      </c>
      <c r="T4" s="412"/>
      <c r="U4" s="412"/>
      <c r="V4" s="415" t="s">
        <v>28</v>
      </c>
      <c r="W4" s="416"/>
      <c r="X4" s="417"/>
      <c r="Y4" s="415" t="s">
        <v>29</v>
      </c>
      <c r="Z4" s="416"/>
      <c r="AA4" s="417"/>
      <c r="AB4" s="412" t="s">
        <v>174</v>
      </c>
      <c r="AC4" s="412"/>
      <c r="AD4" s="412"/>
      <c r="AE4" s="412" t="s">
        <v>175</v>
      </c>
      <c r="AF4" s="412"/>
      <c r="AG4" s="426"/>
      <c r="AH4" s="262"/>
    </row>
    <row r="5" spans="1:34" ht="19.5" customHeight="1">
      <c r="B5" s="419"/>
      <c r="C5" s="377"/>
      <c r="D5" s="377"/>
      <c r="E5" s="379"/>
      <c r="F5" s="377"/>
      <c r="G5" s="377"/>
      <c r="H5" s="429"/>
      <c r="I5" s="431"/>
      <c r="J5" s="231" t="s">
        <v>30</v>
      </c>
      <c r="K5" s="361" t="s">
        <v>31</v>
      </c>
      <c r="L5" s="361" t="s">
        <v>32</v>
      </c>
      <c r="M5" s="361" t="s">
        <v>30</v>
      </c>
      <c r="N5" s="361" t="s">
        <v>31</v>
      </c>
      <c r="O5" s="361" t="s">
        <v>32</v>
      </c>
      <c r="P5" s="376" t="s">
        <v>30</v>
      </c>
      <c r="Q5" s="376" t="s">
        <v>31</v>
      </c>
      <c r="R5" s="376" t="s">
        <v>32</v>
      </c>
      <c r="S5" s="406" t="s">
        <v>30</v>
      </c>
      <c r="T5" s="376" t="s">
        <v>31</v>
      </c>
      <c r="U5" s="376" t="s">
        <v>32</v>
      </c>
      <c r="V5" s="406" t="s">
        <v>30</v>
      </c>
      <c r="W5" s="376" t="s">
        <v>31</v>
      </c>
      <c r="X5" s="376" t="s">
        <v>32</v>
      </c>
      <c r="Y5" s="406" t="s">
        <v>30</v>
      </c>
      <c r="Z5" s="376" t="s">
        <v>31</v>
      </c>
      <c r="AA5" s="376" t="s">
        <v>32</v>
      </c>
      <c r="AB5" s="406" t="s">
        <v>30</v>
      </c>
      <c r="AC5" s="376" t="s">
        <v>31</v>
      </c>
      <c r="AD5" s="376" t="s">
        <v>32</v>
      </c>
      <c r="AE5" s="406" t="s">
        <v>30</v>
      </c>
      <c r="AF5" s="376" t="s">
        <v>31</v>
      </c>
      <c r="AG5" s="413" t="s">
        <v>32</v>
      </c>
      <c r="AH5" s="263"/>
    </row>
    <row r="6" spans="1:34" ht="32.25" customHeight="1">
      <c r="B6" s="420"/>
      <c r="C6" s="378"/>
      <c r="D6" s="378"/>
      <c r="E6" s="379"/>
      <c r="F6" s="378"/>
      <c r="G6" s="378"/>
      <c r="H6" s="429"/>
      <c r="I6" s="432"/>
      <c r="J6" s="366"/>
      <c r="K6" s="362" t="s">
        <v>121</v>
      </c>
      <c r="L6" s="362" t="s">
        <v>119</v>
      </c>
      <c r="M6" s="362" t="s">
        <v>120</v>
      </c>
      <c r="N6" s="362"/>
      <c r="O6" s="362"/>
      <c r="P6" s="378"/>
      <c r="Q6" s="378"/>
      <c r="R6" s="378"/>
      <c r="S6" s="407"/>
      <c r="T6" s="378"/>
      <c r="U6" s="378"/>
      <c r="V6" s="407"/>
      <c r="W6" s="378"/>
      <c r="X6" s="378"/>
      <c r="Y6" s="407"/>
      <c r="Z6" s="378"/>
      <c r="AA6" s="378"/>
      <c r="AB6" s="407"/>
      <c r="AC6" s="378"/>
      <c r="AD6" s="378"/>
      <c r="AE6" s="407"/>
      <c r="AF6" s="378"/>
      <c r="AG6" s="414"/>
      <c r="AH6" s="264"/>
    </row>
    <row r="7" spans="1:34" ht="63.75" customHeight="1">
      <c r="A7" s="68">
        <v>1</v>
      </c>
      <c r="B7" s="382"/>
      <c r="C7" s="376" t="s">
        <v>34</v>
      </c>
      <c r="D7" s="380" t="s">
        <v>35</v>
      </c>
      <c r="E7" s="379" t="s">
        <v>36</v>
      </c>
      <c r="F7" s="380" t="s">
        <v>198</v>
      </c>
      <c r="G7" s="380"/>
      <c r="H7" s="273" t="s">
        <v>37</v>
      </c>
      <c r="I7" s="332" t="s">
        <v>38</v>
      </c>
      <c r="J7" s="274">
        <v>0</v>
      </c>
      <c r="K7" s="275">
        <v>0</v>
      </c>
      <c r="L7" s="275">
        <v>0</v>
      </c>
      <c r="M7" s="275">
        <v>0</v>
      </c>
      <c r="N7" s="275">
        <v>0</v>
      </c>
      <c r="O7" s="275">
        <v>0</v>
      </c>
      <c r="P7" s="276">
        <v>0</v>
      </c>
      <c r="Q7" s="276">
        <v>0</v>
      </c>
      <c r="R7" s="276">
        <v>0</v>
      </c>
      <c r="S7" s="276">
        <v>0</v>
      </c>
      <c r="T7" s="276">
        <v>0</v>
      </c>
      <c r="U7" s="276">
        <v>0</v>
      </c>
      <c r="V7" s="276">
        <v>0</v>
      </c>
      <c r="W7" s="276">
        <v>0</v>
      </c>
      <c r="X7" s="276">
        <v>0</v>
      </c>
      <c r="Y7" s="277">
        <v>0</v>
      </c>
      <c r="Z7" s="277">
        <v>0</v>
      </c>
      <c r="AA7" s="277">
        <v>0</v>
      </c>
      <c r="AB7" s="333">
        <v>0</v>
      </c>
      <c r="AC7" s="222">
        <v>0</v>
      </c>
      <c r="AD7" s="222">
        <v>0</v>
      </c>
      <c r="AE7" s="333">
        <v>0</v>
      </c>
      <c r="AF7" s="222">
        <v>0</v>
      </c>
      <c r="AG7" s="233">
        <v>0</v>
      </c>
      <c r="AH7" s="278" t="e">
        <f>AE7/AB7*100</f>
        <v>#DIV/0!</v>
      </c>
    </row>
    <row r="8" spans="1:34" ht="63.75" customHeight="1">
      <c r="A8" s="272">
        <v>2</v>
      </c>
      <c r="B8" s="382"/>
      <c r="C8" s="378"/>
      <c r="D8" s="389"/>
      <c r="E8" s="379"/>
      <c r="F8" s="389"/>
      <c r="G8" s="389"/>
      <c r="H8" s="300" t="s">
        <v>39</v>
      </c>
      <c r="I8" s="334" t="str">
        <f>I7</f>
        <v>закрытая</v>
      </c>
      <c r="J8" s="279">
        <v>0</v>
      </c>
      <c r="K8" s="280">
        <v>2920.3937999999998</v>
      </c>
      <c r="L8" s="280">
        <v>2920.3937999999998</v>
      </c>
      <c r="M8" s="280">
        <v>0</v>
      </c>
      <c r="N8" s="280">
        <v>3085.9819654582057</v>
      </c>
      <c r="O8" s="280">
        <v>3085.9819654582057</v>
      </c>
      <c r="P8" s="281">
        <v>0</v>
      </c>
      <c r="Q8" s="281">
        <v>2918.94</v>
      </c>
      <c r="R8" s="281">
        <v>2918.94</v>
      </c>
      <c r="S8" s="281">
        <v>0</v>
      </c>
      <c r="T8" s="281">
        <v>2918.94</v>
      </c>
      <c r="U8" s="281">
        <v>2918.94</v>
      </c>
      <c r="V8" s="281">
        <v>0</v>
      </c>
      <c r="W8" s="281">
        <v>2765.54</v>
      </c>
      <c r="X8" s="281">
        <v>2765.54</v>
      </c>
      <c r="Y8" s="282">
        <v>0</v>
      </c>
      <c r="Z8" s="282">
        <v>2765.54</v>
      </c>
      <c r="AA8" s="282">
        <v>2765.54</v>
      </c>
      <c r="AB8" s="283">
        <v>0</v>
      </c>
      <c r="AC8" s="283">
        <v>3314.9639999999995</v>
      </c>
      <c r="AD8" s="283">
        <v>3314.9639999999995</v>
      </c>
      <c r="AE8" s="283">
        <v>0</v>
      </c>
      <c r="AF8" s="283">
        <f>3132.14*1.2</f>
        <v>3758.5679999999998</v>
      </c>
      <c r="AG8" s="284">
        <f>3132.14*1.2</f>
        <v>3758.5679999999998</v>
      </c>
      <c r="AH8" s="285" t="e">
        <f t="shared" ref="AH8:AH64" si="0">AE8/AB8*100</f>
        <v>#DIV/0!</v>
      </c>
    </row>
    <row r="9" spans="1:34" s="221" customFormat="1" ht="50.25" customHeight="1">
      <c r="A9" s="68">
        <v>1</v>
      </c>
      <c r="B9" s="408"/>
      <c r="C9" s="376" t="s">
        <v>40</v>
      </c>
      <c r="D9" s="403" t="s">
        <v>41</v>
      </c>
      <c r="E9" s="379" t="s">
        <v>36</v>
      </c>
      <c r="F9" s="380" t="s">
        <v>198</v>
      </c>
      <c r="G9" s="404" t="s">
        <v>42</v>
      </c>
      <c r="H9" s="286" t="s">
        <v>37</v>
      </c>
      <c r="I9" s="335" t="s">
        <v>38</v>
      </c>
      <c r="J9" s="287"/>
      <c r="K9" s="288"/>
      <c r="L9" s="288"/>
      <c r="M9" s="289"/>
      <c r="N9" s="288"/>
      <c r="O9" s="288"/>
      <c r="P9" s="290"/>
      <c r="Q9" s="290"/>
      <c r="R9" s="290"/>
      <c r="S9" s="290"/>
      <c r="T9" s="290"/>
      <c r="U9" s="290"/>
      <c r="V9" s="290"/>
      <c r="W9" s="290"/>
      <c r="X9" s="290"/>
      <c r="Y9" s="291">
        <v>16.829999999999998</v>
      </c>
      <c r="Z9" s="291">
        <v>30.59</v>
      </c>
      <c r="AA9" s="291">
        <v>30.59</v>
      </c>
      <c r="AB9" s="292">
        <v>22.64</v>
      </c>
      <c r="AC9" s="292">
        <v>66.468000000000004</v>
      </c>
      <c r="AD9" s="292">
        <v>66.468000000000004</v>
      </c>
      <c r="AE9" s="292">
        <v>25.91</v>
      </c>
      <c r="AF9" s="292">
        <f>60.82*1.2</f>
        <v>72.983999999999995</v>
      </c>
      <c r="AG9" s="293">
        <f>AF9</f>
        <v>72.983999999999995</v>
      </c>
      <c r="AH9" s="278">
        <f t="shared" si="0"/>
        <v>114.44346289752649</v>
      </c>
    </row>
    <row r="10" spans="1:34" s="221" customFormat="1" ht="50.25" customHeight="1">
      <c r="A10" s="272">
        <v>2</v>
      </c>
      <c r="B10" s="408"/>
      <c r="C10" s="377"/>
      <c r="D10" s="411"/>
      <c r="E10" s="379"/>
      <c r="F10" s="389"/>
      <c r="G10" s="409"/>
      <c r="H10" s="336" t="s">
        <v>39</v>
      </c>
      <c r="I10" s="337" t="str">
        <f>I9</f>
        <v>закрытая</v>
      </c>
      <c r="J10" s="294"/>
      <c r="K10" s="295"/>
      <c r="L10" s="295"/>
      <c r="M10" s="296"/>
      <c r="N10" s="295"/>
      <c r="O10" s="295"/>
      <c r="P10" s="297"/>
      <c r="Q10" s="297"/>
      <c r="R10" s="297"/>
      <c r="S10" s="297"/>
      <c r="T10" s="297"/>
      <c r="U10" s="297"/>
      <c r="V10" s="297"/>
      <c r="W10" s="297"/>
      <c r="X10" s="297"/>
      <c r="Y10" s="298">
        <v>1301.47</v>
      </c>
      <c r="Z10" s="298">
        <v>1634.03</v>
      </c>
      <c r="AA10" s="298">
        <v>1634.03</v>
      </c>
      <c r="AB10" s="344">
        <v>1779.86</v>
      </c>
      <c r="AC10" s="344">
        <v>3314.9639999999995</v>
      </c>
      <c r="AD10" s="344">
        <v>3314.9639999999995</v>
      </c>
      <c r="AE10" s="344">
        <v>2035.98</v>
      </c>
      <c r="AF10" s="283">
        <f>3132.14*1.2</f>
        <v>3758.5679999999998</v>
      </c>
      <c r="AG10" s="284">
        <f>3132.14*1.2</f>
        <v>3758.5679999999998</v>
      </c>
      <c r="AH10" s="285">
        <f t="shared" si="0"/>
        <v>114.38989583450385</v>
      </c>
    </row>
    <row r="11" spans="1:34" s="221" customFormat="1" ht="46.5" customHeight="1">
      <c r="A11" s="68">
        <v>1</v>
      </c>
      <c r="B11" s="408"/>
      <c r="C11" s="377"/>
      <c r="D11" s="403" t="s">
        <v>43</v>
      </c>
      <c r="E11" s="402" t="s">
        <v>44</v>
      </c>
      <c r="F11" s="404" t="s">
        <v>201</v>
      </c>
      <c r="G11" s="404" t="s">
        <v>45</v>
      </c>
      <c r="H11" s="286" t="s">
        <v>54</v>
      </c>
      <c r="I11" s="335" t="s">
        <v>46</v>
      </c>
      <c r="J11" s="299">
        <v>28.74</v>
      </c>
      <c r="K11" s="288">
        <v>28.53</v>
      </c>
      <c r="L11" s="288">
        <v>28.53</v>
      </c>
      <c r="M11" s="288">
        <v>30</v>
      </c>
      <c r="N11" s="288">
        <v>30</v>
      </c>
      <c r="O11" s="288">
        <v>30</v>
      </c>
      <c r="P11" s="290">
        <v>30</v>
      </c>
      <c r="Q11" s="290">
        <v>30</v>
      </c>
      <c r="R11" s="290">
        <v>30</v>
      </c>
      <c r="S11" s="290">
        <v>31.61</v>
      </c>
      <c r="T11" s="290">
        <v>31.61</v>
      </c>
      <c r="U11" s="290">
        <v>31.61</v>
      </c>
      <c r="V11" s="290">
        <v>31.61</v>
      </c>
      <c r="W11" s="290">
        <v>31.61</v>
      </c>
      <c r="X11" s="290">
        <v>31.61</v>
      </c>
      <c r="Y11" s="291">
        <v>32.35</v>
      </c>
      <c r="Z11" s="291">
        <v>32.35</v>
      </c>
      <c r="AA11" s="291">
        <v>32.35</v>
      </c>
      <c r="AB11" s="292">
        <v>42.77</v>
      </c>
      <c r="AC11" s="292">
        <v>0</v>
      </c>
      <c r="AD11" s="292">
        <v>0</v>
      </c>
      <c r="AE11" s="292">
        <v>48.92</v>
      </c>
      <c r="AF11" s="292">
        <v>0</v>
      </c>
      <c r="AG11" s="293">
        <v>0</v>
      </c>
      <c r="AH11" s="278">
        <f t="shared" si="0"/>
        <v>114.37923778349311</v>
      </c>
    </row>
    <row r="12" spans="1:34" s="221" customFormat="1" ht="44.25" customHeight="1">
      <c r="A12" s="68">
        <v>2</v>
      </c>
      <c r="B12" s="408"/>
      <c r="C12" s="377"/>
      <c r="D12" s="410"/>
      <c r="E12" s="403"/>
      <c r="F12" s="405"/>
      <c r="G12" s="405"/>
      <c r="H12" s="301" t="s">
        <v>39</v>
      </c>
      <c r="I12" s="338" t="str">
        <f>I11</f>
        <v>открытая</v>
      </c>
      <c r="J12" s="302">
        <v>1601.4712500000001</v>
      </c>
      <c r="K12" s="303">
        <v>1669.5640778811501</v>
      </c>
      <c r="L12" s="303">
        <v>1669.5640778811501</v>
      </c>
      <c r="M12" s="303">
        <v>1703.9654100000002</v>
      </c>
      <c r="N12" s="303">
        <v>1859.2553596236537</v>
      </c>
      <c r="O12" s="303">
        <v>1859.2553596236537</v>
      </c>
      <c r="P12" s="304">
        <v>1703.9654100000002</v>
      </c>
      <c r="Q12" s="304">
        <v>1766.92</v>
      </c>
      <c r="R12" s="304">
        <v>1766.92</v>
      </c>
      <c r="S12" s="304">
        <v>1738.04</v>
      </c>
      <c r="T12" s="304">
        <v>1766.92</v>
      </c>
      <c r="U12" s="304">
        <v>1766.92</v>
      </c>
      <c r="V12" s="304">
        <v>1738.04</v>
      </c>
      <c r="W12" s="304">
        <v>1766.92</v>
      </c>
      <c r="X12" s="304">
        <v>1766.92</v>
      </c>
      <c r="Y12" s="305">
        <v>1863.18</v>
      </c>
      <c r="Z12" s="305">
        <v>1872.0423469520169</v>
      </c>
      <c r="AA12" s="305">
        <v>1872.0423469520169</v>
      </c>
      <c r="AB12" s="306">
        <v>2449.06</v>
      </c>
      <c r="AC12" s="306">
        <v>0</v>
      </c>
      <c r="AD12" s="306">
        <v>0</v>
      </c>
      <c r="AE12" s="306">
        <v>2801.48</v>
      </c>
      <c r="AF12" s="306">
        <v>0</v>
      </c>
      <c r="AG12" s="307">
        <v>0</v>
      </c>
      <c r="AH12" s="308">
        <f t="shared" si="0"/>
        <v>114.39001086131006</v>
      </c>
    </row>
    <row r="13" spans="1:34" ht="49.5" customHeight="1">
      <c r="A13" s="68">
        <v>1</v>
      </c>
      <c r="B13" s="382"/>
      <c r="C13" s="377"/>
      <c r="D13" s="376" t="s">
        <v>47</v>
      </c>
      <c r="E13" s="376" t="s">
        <v>44</v>
      </c>
      <c r="F13" s="380" t="s">
        <v>202</v>
      </c>
      <c r="G13" s="404"/>
      <c r="H13" s="273" t="s">
        <v>37</v>
      </c>
      <c r="I13" s="332" t="s">
        <v>38</v>
      </c>
      <c r="J13" s="274">
        <v>28.74</v>
      </c>
      <c r="K13" s="275">
        <v>28.74</v>
      </c>
      <c r="L13" s="275">
        <v>28.74</v>
      </c>
      <c r="M13" s="275">
        <v>30</v>
      </c>
      <c r="N13" s="275">
        <v>30</v>
      </c>
      <c r="O13" s="275">
        <v>30</v>
      </c>
      <c r="P13" s="276">
        <v>30</v>
      </c>
      <c r="Q13" s="276">
        <v>30</v>
      </c>
      <c r="R13" s="276">
        <v>30</v>
      </c>
      <c r="S13" s="276">
        <v>31.61</v>
      </c>
      <c r="T13" s="276">
        <v>31.61</v>
      </c>
      <c r="U13" s="276">
        <v>31.61</v>
      </c>
      <c r="V13" s="276">
        <v>31.61</v>
      </c>
      <c r="W13" s="276">
        <v>31.61</v>
      </c>
      <c r="X13" s="276">
        <v>31.61</v>
      </c>
      <c r="Y13" s="277">
        <v>32.35</v>
      </c>
      <c r="Z13" s="277">
        <v>32.35</v>
      </c>
      <c r="AA13" s="277">
        <v>32.35</v>
      </c>
      <c r="AB13" s="292">
        <v>42.85</v>
      </c>
      <c r="AC13" s="292">
        <v>0</v>
      </c>
      <c r="AD13" s="292">
        <v>0</v>
      </c>
      <c r="AE13" s="333">
        <v>49.02</v>
      </c>
      <c r="AF13" s="333">
        <v>0</v>
      </c>
      <c r="AG13" s="293">
        <v>0</v>
      </c>
      <c r="AH13" s="278">
        <f t="shared" si="0"/>
        <v>114.39906651108518</v>
      </c>
    </row>
    <row r="14" spans="1:34" ht="49.5" customHeight="1">
      <c r="A14" s="68">
        <v>2</v>
      </c>
      <c r="B14" s="382"/>
      <c r="C14" s="377"/>
      <c r="D14" s="378"/>
      <c r="E14" s="378"/>
      <c r="F14" s="389"/>
      <c r="G14" s="409"/>
      <c r="H14" s="300" t="s">
        <v>39</v>
      </c>
      <c r="I14" s="334" t="str">
        <f>I13</f>
        <v>закрытая</v>
      </c>
      <c r="J14" s="279">
        <v>1563.91905</v>
      </c>
      <c r="K14" s="280">
        <v>1563.9190500000002</v>
      </c>
      <c r="L14" s="280">
        <v>1563.9190500000002</v>
      </c>
      <c r="M14" s="280">
        <v>1664.0098691999999</v>
      </c>
      <c r="N14" s="280">
        <v>1859.2553596236501</v>
      </c>
      <c r="O14" s="280">
        <v>1859.2553596236501</v>
      </c>
      <c r="P14" s="281">
        <v>1664.0098691999999</v>
      </c>
      <c r="Q14" s="281">
        <v>1766.92</v>
      </c>
      <c r="R14" s="281">
        <v>1766.92</v>
      </c>
      <c r="S14" s="281">
        <v>1738.89</v>
      </c>
      <c r="T14" s="281">
        <v>1766.92</v>
      </c>
      <c r="U14" s="281">
        <v>1766.92</v>
      </c>
      <c r="V14" s="281">
        <v>1738.89</v>
      </c>
      <c r="W14" s="281">
        <v>1766.92</v>
      </c>
      <c r="X14" s="281">
        <v>1766.92</v>
      </c>
      <c r="Y14" s="282">
        <v>1863.18</v>
      </c>
      <c r="Z14" s="282">
        <v>1872.04</v>
      </c>
      <c r="AA14" s="282">
        <v>1872.04</v>
      </c>
      <c r="AB14" s="283">
        <v>2449.06</v>
      </c>
      <c r="AC14" s="283">
        <v>0</v>
      </c>
      <c r="AD14" s="283">
        <v>0</v>
      </c>
      <c r="AE14" s="283">
        <v>2801.48</v>
      </c>
      <c r="AF14" s="283">
        <v>0</v>
      </c>
      <c r="AG14" s="284">
        <v>0</v>
      </c>
      <c r="AH14" s="285">
        <f t="shared" si="0"/>
        <v>114.39001086131006</v>
      </c>
    </row>
    <row r="15" spans="1:34" ht="55.5" customHeight="1">
      <c r="A15" s="68">
        <v>1</v>
      </c>
      <c r="B15" s="382"/>
      <c r="C15" s="377"/>
      <c r="D15" s="376" t="s">
        <v>48</v>
      </c>
      <c r="E15" s="376" t="s">
        <v>49</v>
      </c>
      <c r="F15" s="380" t="s">
        <v>202</v>
      </c>
      <c r="G15" s="410"/>
      <c r="H15" s="240" t="s">
        <v>37</v>
      </c>
      <c r="I15" s="339" t="s">
        <v>38</v>
      </c>
      <c r="J15" s="232">
        <v>22.03</v>
      </c>
      <c r="K15" s="70">
        <v>22.03</v>
      </c>
      <c r="L15" s="70">
        <v>20.21</v>
      </c>
      <c r="M15" s="70">
        <v>23.75</v>
      </c>
      <c r="N15" s="70">
        <v>23.75</v>
      </c>
      <c r="O15" s="70">
        <v>23.75</v>
      </c>
      <c r="P15" s="71">
        <v>23.75</v>
      </c>
      <c r="Q15" s="71">
        <v>23.75</v>
      </c>
      <c r="R15" s="71">
        <v>23.75</v>
      </c>
      <c r="S15" s="71">
        <v>25.65</v>
      </c>
      <c r="T15" s="71">
        <v>25.65</v>
      </c>
      <c r="U15" s="71">
        <v>25.65</v>
      </c>
      <c r="V15" s="71">
        <v>25.65</v>
      </c>
      <c r="W15" s="71">
        <v>25.65</v>
      </c>
      <c r="X15" s="71">
        <v>25.65</v>
      </c>
      <c r="Y15" s="69">
        <v>27.1</v>
      </c>
      <c r="Z15" s="69">
        <v>27.1</v>
      </c>
      <c r="AA15" s="69">
        <v>27.1</v>
      </c>
      <c r="AB15" s="222">
        <v>34.24</v>
      </c>
      <c r="AC15" s="222">
        <v>66.47</v>
      </c>
      <c r="AD15" s="222">
        <v>0</v>
      </c>
      <c r="AE15" s="222">
        <v>39.17</v>
      </c>
      <c r="AF15" s="222">
        <v>72.98</v>
      </c>
      <c r="AG15" s="233">
        <v>0</v>
      </c>
      <c r="AH15" s="237">
        <f t="shared" si="0"/>
        <v>114.3983644859813</v>
      </c>
    </row>
    <row r="16" spans="1:34" ht="68.25" customHeight="1">
      <c r="A16" s="68">
        <v>2</v>
      </c>
      <c r="B16" s="382"/>
      <c r="C16" s="378"/>
      <c r="D16" s="378"/>
      <c r="E16" s="378"/>
      <c r="F16" s="389"/>
      <c r="G16" s="411"/>
      <c r="H16" s="240" t="s">
        <v>39</v>
      </c>
      <c r="I16" s="339" t="str">
        <f>I15</f>
        <v>закрытая</v>
      </c>
      <c r="J16" s="232">
        <v>1252.3800000000001</v>
      </c>
      <c r="K16" s="70">
        <v>1563.91905</v>
      </c>
      <c r="L16" s="70">
        <v>1574.83</v>
      </c>
      <c r="M16" s="70">
        <v>1332.5323200000003</v>
      </c>
      <c r="N16" s="70">
        <v>1859.2553596236537</v>
      </c>
      <c r="O16" s="70">
        <v>1859.2553596236537</v>
      </c>
      <c r="P16" s="71">
        <v>1332.5323200000003</v>
      </c>
      <c r="Q16" s="71">
        <v>1766.92</v>
      </c>
      <c r="R16" s="71">
        <v>1766.92</v>
      </c>
      <c r="S16" s="71">
        <v>1352.52</v>
      </c>
      <c r="T16" s="71">
        <v>1766.92</v>
      </c>
      <c r="U16" s="71">
        <v>1766.92</v>
      </c>
      <c r="V16" s="71">
        <v>1352.52</v>
      </c>
      <c r="W16" s="71">
        <v>1766.92</v>
      </c>
      <c r="X16" s="71">
        <v>1766.92</v>
      </c>
      <c r="Y16" s="69">
        <v>1451.25</v>
      </c>
      <c r="Z16" s="69">
        <v>1872.04</v>
      </c>
      <c r="AA16" s="69">
        <v>1872.04</v>
      </c>
      <c r="AB16" s="222">
        <v>1982.98</v>
      </c>
      <c r="AC16" s="222">
        <v>2889.53</v>
      </c>
      <c r="AD16" s="222">
        <v>0</v>
      </c>
      <c r="AE16" s="222">
        <v>2268.33</v>
      </c>
      <c r="AF16" s="222">
        <v>3438.24</v>
      </c>
      <c r="AG16" s="233">
        <v>0</v>
      </c>
      <c r="AH16" s="237">
        <f t="shared" si="0"/>
        <v>114.38995854723699</v>
      </c>
    </row>
    <row r="17" spans="1:34" ht="68.25" customHeight="1">
      <c r="B17" s="364"/>
      <c r="C17" s="376" t="s">
        <v>196</v>
      </c>
      <c r="D17" s="376" t="s">
        <v>197</v>
      </c>
      <c r="E17" s="376" t="s">
        <v>36</v>
      </c>
      <c r="F17" s="380" t="s">
        <v>198</v>
      </c>
      <c r="G17" s="371"/>
      <c r="H17" s="240" t="s">
        <v>37</v>
      </c>
      <c r="I17" s="339" t="s">
        <v>38</v>
      </c>
      <c r="J17" s="232"/>
      <c r="K17" s="70"/>
      <c r="L17" s="70"/>
      <c r="M17" s="70"/>
      <c r="N17" s="70"/>
      <c r="O17" s="70"/>
      <c r="P17" s="71"/>
      <c r="Q17" s="71"/>
      <c r="R17" s="71"/>
      <c r="S17" s="71"/>
      <c r="T17" s="71"/>
      <c r="U17" s="71"/>
      <c r="V17" s="71"/>
      <c r="W17" s="71"/>
      <c r="X17" s="71"/>
      <c r="Y17" s="69"/>
      <c r="Z17" s="69"/>
      <c r="AA17" s="69"/>
      <c r="AB17" s="222">
        <v>0</v>
      </c>
      <c r="AC17" s="222">
        <f>55.39 *1.2</f>
        <v>66.468000000000004</v>
      </c>
      <c r="AD17" s="222">
        <f>AC17</f>
        <v>66.468000000000004</v>
      </c>
      <c r="AE17" s="222">
        <v>0</v>
      </c>
      <c r="AF17" s="222">
        <f>60.82 *1.2</f>
        <v>72.983999999999995</v>
      </c>
      <c r="AG17" s="233">
        <f>AF17</f>
        <v>72.983999999999995</v>
      </c>
      <c r="AH17" s="237" t="e">
        <f t="shared" si="0"/>
        <v>#DIV/0!</v>
      </c>
    </row>
    <row r="18" spans="1:34" ht="68.25" customHeight="1">
      <c r="B18" s="359"/>
      <c r="C18" s="377"/>
      <c r="D18" s="377"/>
      <c r="E18" s="377"/>
      <c r="F18" s="381"/>
      <c r="G18" s="370"/>
      <c r="H18" s="368" t="s">
        <v>39</v>
      </c>
      <c r="I18" s="347" t="str">
        <f>I17</f>
        <v>закрытая</v>
      </c>
      <c r="J18" s="348"/>
      <c r="K18" s="349"/>
      <c r="L18" s="349"/>
      <c r="M18" s="349"/>
      <c r="N18" s="349"/>
      <c r="O18" s="349"/>
      <c r="P18" s="350"/>
      <c r="Q18" s="350"/>
      <c r="R18" s="350"/>
      <c r="S18" s="350"/>
      <c r="T18" s="350"/>
      <c r="U18" s="350"/>
      <c r="V18" s="350"/>
      <c r="W18" s="350"/>
      <c r="X18" s="350"/>
      <c r="Y18" s="351"/>
      <c r="Z18" s="351"/>
      <c r="AA18" s="351"/>
      <c r="AB18" s="266">
        <v>0</v>
      </c>
      <c r="AC18" s="266">
        <v>3314.9639999999995</v>
      </c>
      <c r="AD18" s="266">
        <f>AC18</f>
        <v>3314.9639999999995</v>
      </c>
      <c r="AE18" s="266">
        <v>0</v>
      </c>
      <c r="AF18" s="266">
        <f>3132.14*1.2</f>
        <v>3758.5679999999998</v>
      </c>
      <c r="AG18" s="352">
        <f>3132.14*1.2</f>
        <v>3758.5679999999998</v>
      </c>
      <c r="AH18" s="237" t="e">
        <f t="shared" si="0"/>
        <v>#DIV/0!</v>
      </c>
    </row>
    <row r="19" spans="1:34" ht="53.25" customHeight="1">
      <c r="A19" s="373">
        <v>1</v>
      </c>
      <c r="B19" s="382"/>
      <c r="C19" s="379" t="s">
        <v>50</v>
      </c>
      <c r="D19" s="379" t="s">
        <v>51</v>
      </c>
      <c r="E19" s="379" t="s">
        <v>52</v>
      </c>
      <c r="F19" s="379" t="s">
        <v>185</v>
      </c>
      <c r="G19" s="379"/>
      <c r="H19" s="363" t="s">
        <v>37</v>
      </c>
      <c r="I19" s="363" t="s">
        <v>38</v>
      </c>
      <c r="J19" s="71">
        <v>14.54</v>
      </c>
      <c r="K19" s="71">
        <v>14.54</v>
      </c>
      <c r="L19" s="71">
        <v>14.54</v>
      </c>
      <c r="M19" s="71">
        <v>16.28</v>
      </c>
      <c r="N19" s="71">
        <v>16.28</v>
      </c>
      <c r="O19" s="71">
        <v>16.28</v>
      </c>
      <c r="P19" s="71">
        <v>16.28</v>
      </c>
      <c r="Q19" s="71">
        <v>16.28</v>
      </c>
      <c r="R19" s="71">
        <v>16.28</v>
      </c>
      <c r="S19" s="71">
        <v>17.14</v>
      </c>
      <c r="T19" s="71">
        <v>17.14</v>
      </c>
      <c r="U19" s="71">
        <v>17.14</v>
      </c>
      <c r="V19" s="71">
        <v>17.14</v>
      </c>
      <c r="W19" s="71">
        <v>17.14</v>
      </c>
      <c r="X19" s="71">
        <v>17.14</v>
      </c>
      <c r="Y19" s="69">
        <v>18.170000000000002</v>
      </c>
      <c r="Z19" s="69">
        <v>18.170000000000002</v>
      </c>
      <c r="AA19" s="69">
        <v>18.170000000000002</v>
      </c>
      <c r="AB19" s="222">
        <v>26.94</v>
      </c>
      <c r="AC19" s="222">
        <f>26.94*1.2</f>
        <v>32.328000000000003</v>
      </c>
      <c r="AD19" s="222">
        <v>32.328000000000003</v>
      </c>
      <c r="AE19" s="222">
        <v>30.82</v>
      </c>
      <c r="AF19" s="222">
        <f>45.28*1.2</f>
        <v>54.335999999999999</v>
      </c>
      <c r="AG19" s="233">
        <f>AF19</f>
        <v>54.335999999999999</v>
      </c>
      <c r="AH19" s="237">
        <f t="shared" si="0"/>
        <v>114.40237564959168</v>
      </c>
    </row>
    <row r="20" spans="1:34" ht="46.5" customHeight="1">
      <c r="A20" s="373">
        <v>2</v>
      </c>
      <c r="B20" s="382"/>
      <c r="C20" s="379"/>
      <c r="D20" s="379"/>
      <c r="E20" s="379"/>
      <c r="F20" s="379"/>
      <c r="G20" s="379"/>
      <c r="H20" s="363" t="s">
        <v>39</v>
      </c>
      <c r="I20" s="363" t="str">
        <f>I19</f>
        <v>закрытая</v>
      </c>
      <c r="J20" s="71">
        <v>1188.7</v>
      </c>
      <c r="K20" s="71">
        <v>2221.21</v>
      </c>
      <c r="L20" s="71">
        <v>2221.21</v>
      </c>
      <c r="M20" s="71">
        <v>1230.3</v>
      </c>
      <c r="N20" s="71">
        <v>2307.64</v>
      </c>
      <c r="O20" s="71">
        <v>2307.64</v>
      </c>
      <c r="P20" s="71">
        <v>1230.3</v>
      </c>
      <c r="Q20" s="71">
        <v>2307.64</v>
      </c>
      <c r="R20" s="71">
        <v>2307.64</v>
      </c>
      <c r="S20" s="71">
        <v>1267.2138</v>
      </c>
      <c r="T20" s="71">
        <v>2383.7927442540872</v>
      </c>
      <c r="U20" s="71">
        <v>2383.7927442540872</v>
      </c>
      <c r="V20" s="71">
        <v>1267.2138</v>
      </c>
      <c r="W20" s="71">
        <v>2383.7927442540872</v>
      </c>
      <c r="X20" s="71">
        <v>2383.7927442540872</v>
      </c>
      <c r="Y20" s="69">
        <v>1358.45</v>
      </c>
      <c r="Z20" s="69">
        <v>2531.16</v>
      </c>
      <c r="AA20" s="69">
        <v>2531.16</v>
      </c>
      <c r="AB20" s="222">
        <v>1858.9</v>
      </c>
      <c r="AC20" s="222">
        <v>2954.172</v>
      </c>
      <c r="AD20" s="222">
        <v>2954.172</v>
      </c>
      <c r="AE20" s="222">
        <v>2126.58</v>
      </c>
      <c r="AF20" s="222">
        <f>2666.04*1.2</f>
        <v>3199.248</v>
      </c>
      <c r="AG20" s="233">
        <f>AF20</f>
        <v>3199.248</v>
      </c>
      <c r="AH20" s="237">
        <f t="shared" si="0"/>
        <v>114.39991392759157</v>
      </c>
    </row>
    <row r="21" spans="1:34" ht="45" customHeight="1">
      <c r="A21" s="373">
        <v>1</v>
      </c>
      <c r="B21" s="382"/>
      <c r="C21" s="379"/>
      <c r="D21" s="379" t="s">
        <v>51</v>
      </c>
      <c r="E21" s="379" t="s">
        <v>53</v>
      </c>
      <c r="F21" s="379" t="s">
        <v>203</v>
      </c>
      <c r="G21" s="379"/>
      <c r="H21" s="363" t="s">
        <v>54</v>
      </c>
      <c r="I21" s="363" t="s">
        <v>46</v>
      </c>
      <c r="J21" s="71">
        <v>18.490600000000001</v>
      </c>
      <c r="K21" s="71">
        <v>18.490600000000001</v>
      </c>
      <c r="L21" s="71">
        <v>18.490600000000001</v>
      </c>
      <c r="M21" s="71">
        <v>19.3992</v>
      </c>
      <c r="N21" s="71">
        <v>19.3992</v>
      </c>
      <c r="O21" s="71">
        <v>19.3992</v>
      </c>
      <c r="P21" s="71">
        <v>19.3992</v>
      </c>
      <c r="Q21" s="71">
        <v>19.3992</v>
      </c>
      <c r="R21" s="71">
        <v>19.3992</v>
      </c>
      <c r="S21" s="71">
        <v>0</v>
      </c>
      <c r="T21" s="71">
        <v>0</v>
      </c>
      <c r="U21" s="71">
        <v>0</v>
      </c>
      <c r="V21" s="71">
        <v>20.815200000000001</v>
      </c>
      <c r="W21" s="71">
        <v>20.815200000000001</v>
      </c>
      <c r="X21" s="71">
        <v>20.815200000000001</v>
      </c>
      <c r="Y21" s="69">
        <v>21.853599999999997</v>
      </c>
      <c r="Z21" s="69">
        <v>21.853599999999997</v>
      </c>
      <c r="AA21" s="69">
        <v>21.853599999999997</v>
      </c>
      <c r="AB21" s="222">
        <v>30.41</v>
      </c>
      <c r="AC21" s="222">
        <v>30.407999999999998</v>
      </c>
      <c r="AD21" s="222">
        <v>0</v>
      </c>
      <c r="AE21" s="222">
        <v>34.51</v>
      </c>
      <c r="AF21" s="222">
        <f>28.76*1.2</f>
        <v>34.512</v>
      </c>
      <c r="AG21" s="233">
        <v>0</v>
      </c>
      <c r="AH21" s="237">
        <f t="shared" si="0"/>
        <v>113.48240710292666</v>
      </c>
    </row>
    <row r="22" spans="1:34" ht="54" customHeight="1">
      <c r="A22" s="373">
        <v>2</v>
      </c>
      <c r="B22" s="382"/>
      <c r="C22" s="379"/>
      <c r="D22" s="379"/>
      <c r="E22" s="379"/>
      <c r="F22" s="379"/>
      <c r="G22" s="379"/>
      <c r="H22" s="363" t="s">
        <v>39</v>
      </c>
      <c r="I22" s="363" t="str">
        <f>I21</f>
        <v>открытая</v>
      </c>
      <c r="J22" s="71">
        <v>893.673</v>
      </c>
      <c r="K22" s="71">
        <v>3381.9979999999996</v>
      </c>
      <c r="L22" s="71">
        <v>3381.9979999999996</v>
      </c>
      <c r="M22" s="71">
        <v>950.86760000000004</v>
      </c>
      <c r="N22" s="71">
        <v>3513.8984</v>
      </c>
      <c r="O22" s="71">
        <v>3513.8984</v>
      </c>
      <c r="P22" s="71">
        <v>950.86760000000004</v>
      </c>
      <c r="Q22" s="71">
        <v>3513.8984</v>
      </c>
      <c r="R22" s="71">
        <v>3513.8984</v>
      </c>
      <c r="S22" s="71">
        <v>0</v>
      </c>
      <c r="T22" s="71">
        <v>0</v>
      </c>
      <c r="U22" s="71">
        <v>0</v>
      </c>
      <c r="V22" s="71">
        <v>987</v>
      </c>
      <c r="W22" s="71">
        <f>3285.4*1.18</f>
        <v>3876.7719999999999</v>
      </c>
      <c r="X22" s="71">
        <f>3285.4*1.18</f>
        <v>3876.7719999999999</v>
      </c>
      <c r="Y22" s="69">
        <v>1044.25</v>
      </c>
      <c r="Z22" s="71">
        <f>3285.4*1.18</f>
        <v>3876.7719999999999</v>
      </c>
      <c r="AA22" s="71">
        <f>3285.4*1.18</f>
        <v>3876.7719999999999</v>
      </c>
      <c r="AB22" s="222">
        <v>1457.23</v>
      </c>
      <c r="AC22" s="222">
        <v>2535.7679999999996</v>
      </c>
      <c r="AD22" s="222">
        <v>0</v>
      </c>
      <c r="AE22" s="222">
        <v>1666.93</v>
      </c>
      <c r="AF22" s="222">
        <f>2348.11*1.2</f>
        <v>2817.732</v>
      </c>
      <c r="AG22" s="233">
        <v>0</v>
      </c>
      <c r="AH22" s="237">
        <f t="shared" si="0"/>
        <v>114.3903158732664</v>
      </c>
    </row>
    <row r="23" spans="1:34" ht="60" customHeight="1">
      <c r="A23" s="373"/>
      <c r="B23" s="364"/>
      <c r="C23" s="379"/>
      <c r="D23" s="379" t="s">
        <v>51</v>
      </c>
      <c r="E23" s="379" t="s">
        <v>186</v>
      </c>
      <c r="F23" s="379" t="s">
        <v>190</v>
      </c>
      <c r="G23" s="363"/>
      <c r="H23" s="363" t="s">
        <v>54</v>
      </c>
      <c r="I23" s="363" t="s">
        <v>46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69"/>
      <c r="Z23" s="71"/>
      <c r="AA23" s="71"/>
      <c r="AB23" s="222">
        <v>0</v>
      </c>
      <c r="AC23" s="222">
        <v>35.495999999999995</v>
      </c>
      <c r="AD23" s="222">
        <v>0</v>
      </c>
      <c r="AE23" s="222">
        <v>0</v>
      </c>
      <c r="AF23" s="222">
        <v>35.495999999999995</v>
      </c>
      <c r="AG23" s="233">
        <v>0</v>
      </c>
      <c r="AH23" s="237"/>
    </row>
    <row r="24" spans="1:34" ht="60" customHeight="1">
      <c r="A24" s="373"/>
      <c r="B24" s="364"/>
      <c r="C24" s="379"/>
      <c r="D24" s="379"/>
      <c r="E24" s="379"/>
      <c r="F24" s="379"/>
      <c r="G24" s="363"/>
      <c r="H24" s="363" t="s">
        <v>39</v>
      </c>
      <c r="I24" s="363" t="str">
        <f>I23</f>
        <v>открытая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69"/>
      <c r="Z24" s="71"/>
      <c r="AA24" s="71"/>
      <c r="AB24" s="222">
        <v>0</v>
      </c>
      <c r="AC24" s="222">
        <v>2326.752</v>
      </c>
      <c r="AD24" s="222">
        <v>0</v>
      </c>
      <c r="AE24" s="222">
        <v>0</v>
      </c>
      <c r="AF24" s="222">
        <v>2598.9719999999998</v>
      </c>
      <c r="AG24" s="233">
        <v>0</v>
      </c>
      <c r="AH24" s="237"/>
    </row>
    <row r="25" spans="1:34" ht="45" customHeight="1">
      <c r="A25" s="373">
        <v>1</v>
      </c>
      <c r="B25" s="382"/>
      <c r="C25" s="379"/>
      <c r="D25" s="379" t="s">
        <v>55</v>
      </c>
      <c r="E25" s="379" t="s">
        <v>36</v>
      </c>
      <c r="F25" s="379" t="s">
        <v>198</v>
      </c>
      <c r="G25" s="379"/>
      <c r="H25" s="363" t="s">
        <v>37</v>
      </c>
      <c r="I25" s="363" t="s">
        <v>38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69">
        <v>0</v>
      </c>
      <c r="Z25" s="69">
        <v>0</v>
      </c>
      <c r="AA25" s="69">
        <v>0</v>
      </c>
      <c r="AB25" s="222">
        <v>0</v>
      </c>
      <c r="AC25" s="222">
        <v>0</v>
      </c>
      <c r="AD25" s="222">
        <v>0</v>
      </c>
      <c r="AE25" s="222">
        <v>0</v>
      </c>
      <c r="AF25" s="222">
        <v>0</v>
      </c>
      <c r="AG25" s="233">
        <v>0</v>
      </c>
      <c r="AH25" s="237" t="e">
        <f t="shared" si="0"/>
        <v>#DIV/0!</v>
      </c>
    </row>
    <row r="26" spans="1:34" ht="60" customHeight="1">
      <c r="A26" s="374">
        <v>2</v>
      </c>
      <c r="B26" s="382"/>
      <c r="C26" s="379"/>
      <c r="D26" s="379"/>
      <c r="E26" s="379"/>
      <c r="F26" s="379"/>
      <c r="G26" s="379"/>
      <c r="H26" s="363" t="s">
        <v>39</v>
      </c>
      <c r="I26" s="363" t="str">
        <f>I25</f>
        <v>закрытая</v>
      </c>
      <c r="J26" s="71">
        <v>0</v>
      </c>
      <c r="K26" s="71">
        <v>2920.3937999999998</v>
      </c>
      <c r="L26" s="71">
        <v>2920.3937999999998</v>
      </c>
      <c r="M26" s="71">
        <v>0</v>
      </c>
      <c r="N26" s="71">
        <v>3085.9819654582057</v>
      </c>
      <c r="O26" s="71">
        <v>3085.9819654582057</v>
      </c>
      <c r="P26" s="71">
        <v>0</v>
      </c>
      <c r="Q26" s="71">
        <v>2918.94</v>
      </c>
      <c r="R26" s="71">
        <v>2918.94</v>
      </c>
      <c r="S26" s="71">
        <v>0</v>
      </c>
      <c r="T26" s="71">
        <v>2918.94</v>
      </c>
      <c r="U26" s="71">
        <v>2918.94</v>
      </c>
      <c r="V26" s="71">
        <v>0</v>
      </c>
      <c r="W26" s="71">
        <v>2765.54</v>
      </c>
      <c r="X26" s="71">
        <v>2765.54</v>
      </c>
      <c r="Y26" s="69">
        <v>0</v>
      </c>
      <c r="Z26" s="69">
        <v>2765.54</v>
      </c>
      <c r="AA26" s="69">
        <v>2765.54</v>
      </c>
      <c r="AB26" s="222">
        <v>0</v>
      </c>
      <c r="AC26" s="222">
        <v>3314.9639999999995</v>
      </c>
      <c r="AD26" s="222">
        <v>3314.9639999999995</v>
      </c>
      <c r="AE26" s="222">
        <v>0</v>
      </c>
      <c r="AF26" s="222">
        <f>3132.14*1.2</f>
        <v>3758.5679999999998</v>
      </c>
      <c r="AG26" s="233">
        <f>3132.14*1.2</f>
        <v>3758.5679999999998</v>
      </c>
      <c r="AH26" s="237" t="e">
        <f t="shared" si="0"/>
        <v>#DIV/0!</v>
      </c>
    </row>
    <row r="27" spans="1:34" ht="45" customHeight="1">
      <c r="A27" s="373">
        <v>1</v>
      </c>
      <c r="B27" s="382"/>
      <c r="C27" s="379"/>
      <c r="D27" s="379" t="s">
        <v>56</v>
      </c>
      <c r="E27" s="379" t="s">
        <v>36</v>
      </c>
      <c r="F27" s="379" t="s">
        <v>198</v>
      </c>
      <c r="G27" s="379"/>
      <c r="H27" s="363" t="s">
        <v>37</v>
      </c>
      <c r="I27" s="363" t="s">
        <v>38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71">
        <v>0</v>
      </c>
      <c r="V27" s="71">
        <v>0</v>
      </c>
      <c r="W27" s="71">
        <v>0</v>
      </c>
      <c r="X27" s="71">
        <v>0</v>
      </c>
      <c r="Y27" s="69">
        <v>0</v>
      </c>
      <c r="Z27" s="69">
        <v>0</v>
      </c>
      <c r="AA27" s="69">
        <v>0</v>
      </c>
      <c r="AB27" s="222">
        <v>0</v>
      </c>
      <c r="AC27" s="222">
        <v>0</v>
      </c>
      <c r="AD27" s="222">
        <v>0</v>
      </c>
      <c r="AE27" s="222">
        <v>0</v>
      </c>
      <c r="AF27" s="222">
        <v>0</v>
      </c>
      <c r="AG27" s="233">
        <v>0</v>
      </c>
      <c r="AH27" s="237" t="e">
        <f t="shared" si="0"/>
        <v>#DIV/0!</v>
      </c>
    </row>
    <row r="28" spans="1:34" ht="65.25" customHeight="1">
      <c r="A28" s="374">
        <v>2</v>
      </c>
      <c r="B28" s="382"/>
      <c r="C28" s="379"/>
      <c r="D28" s="379"/>
      <c r="E28" s="379"/>
      <c r="F28" s="379"/>
      <c r="G28" s="379"/>
      <c r="H28" s="363" t="s">
        <v>39</v>
      </c>
      <c r="I28" s="363" t="str">
        <f>I27</f>
        <v>закрытая</v>
      </c>
      <c r="J28" s="71">
        <v>0</v>
      </c>
      <c r="K28" s="71">
        <v>2920.3937999999998</v>
      </c>
      <c r="L28" s="71">
        <v>2920.3937999999998</v>
      </c>
      <c r="M28" s="71">
        <v>0</v>
      </c>
      <c r="N28" s="71">
        <v>3085.9819654582057</v>
      </c>
      <c r="O28" s="71">
        <v>3085.9819654582057</v>
      </c>
      <c r="P28" s="71">
        <v>0</v>
      </c>
      <c r="Q28" s="71">
        <v>2918.94</v>
      </c>
      <c r="R28" s="71">
        <v>2918.94</v>
      </c>
      <c r="S28" s="71">
        <v>0</v>
      </c>
      <c r="T28" s="71">
        <v>2918.94</v>
      </c>
      <c r="U28" s="71">
        <v>2918.94</v>
      </c>
      <c r="V28" s="71">
        <v>0</v>
      </c>
      <c r="W28" s="71">
        <v>2765.54</v>
      </c>
      <c r="X28" s="71">
        <v>2765.54</v>
      </c>
      <c r="Y28" s="69">
        <v>0</v>
      </c>
      <c r="Z28" s="69">
        <v>2765.54</v>
      </c>
      <c r="AA28" s="69">
        <v>2765.54</v>
      </c>
      <c r="AB28" s="222">
        <v>0</v>
      </c>
      <c r="AC28" s="222">
        <v>3314.9639999999995</v>
      </c>
      <c r="AD28" s="222">
        <v>3314.9639999999995</v>
      </c>
      <c r="AE28" s="222">
        <v>0</v>
      </c>
      <c r="AF28" s="222">
        <f>3132.14*1.2</f>
        <v>3758.5679999999998</v>
      </c>
      <c r="AG28" s="233">
        <f>3132.14*1.2</f>
        <v>3758.5679999999998</v>
      </c>
      <c r="AH28" s="237" t="e">
        <f t="shared" si="0"/>
        <v>#DIV/0!</v>
      </c>
    </row>
    <row r="29" spans="1:34" ht="65.25" customHeight="1">
      <c r="A29" s="374"/>
      <c r="B29" s="364"/>
      <c r="C29" s="379"/>
      <c r="D29" s="379" t="s">
        <v>56</v>
      </c>
      <c r="E29" s="379" t="s">
        <v>206</v>
      </c>
      <c r="F29" s="379" t="s">
        <v>207</v>
      </c>
      <c r="G29" s="363"/>
      <c r="H29" s="363" t="s">
        <v>37</v>
      </c>
      <c r="I29" s="363" t="s">
        <v>38</v>
      </c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69"/>
      <c r="Z29" s="69"/>
      <c r="AA29" s="69"/>
      <c r="AB29" s="222">
        <v>13.49</v>
      </c>
      <c r="AC29" s="222">
        <v>13.49</v>
      </c>
      <c r="AD29" s="222">
        <v>0</v>
      </c>
      <c r="AE29" s="367">
        <v>14.58</v>
      </c>
      <c r="AF29" s="222">
        <v>14.58</v>
      </c>
      <c r="AG29" s="233">
        <v>0</v>
      </c>
      <c r="AH29" s="237"/>
    </row>
    <row r="30" spans="1:34" ht="65.25" customHeight="1">
      <c r="A30" s="374"/>
      <c r="B30" s="364"/>
      <c r="C30" s="379"/>
      <c r="D30" s="379"/>
      <c r="E30" s="379"/>
      <c r="F30" s="379"/>
      <c r="G30" s="363"/>
      <c r="H30" s="363" t="s">
        <v>39</v>
      </c>
      <c r="I30" s="363" t="str">
        <f>I29</f>
        <v>закрытая</v>
      </c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69"/>
      <c r="Z30" s="69"/>
      <c r="AA30" s="69"/>
      <c r="AB30" s="222">
        <v>2186.11</v>
      </c>
      <c r="AC30" s="222">
        <v>2186.11</v>
      </c>
      <c r="AD30" s="222">
        <v>0</v>
      </c>
      <c r="AE30" s="367">
        <v>2437.5100000000002</v>
      </c>
      <c r="AF30" s="222">
        <v>2437.5100000000002</v>
      </c>
      <c r="AG30" s="233">
        <v>0</v>
      </c>
      <c r="AH30" s="237"/>
    </row>
    <row r="31" spans="1:34" ht="46.5" customHeight="1">
      <c r="A31" s="373">
        <v>1</v>
      </c>
      <c r="B31" s="382"/>
      <c r="C31" s="379"/>
      <c r="D31" s="379" t="s">
        <v>57</v>
      </c>
      <c r="E31" s="379" t="s">
        <v>186</v>
      </c>
      <c r="F31" s="379" t="s">
        <v>190</v>
      </c>
      <c r="G31" s="379"/>
      <c r="H31" s="363" t="s">
        <v>54</v>
      </c>
      <c r="I31" s="363" t="s">
        <v>46</v>
      </c>
      <c r="J31" s="71">
        <v>19.45</v>
      </c>
      <c r="K31" s="71">
        <v>0</v>
      </c>
      <c r="L31" s="71">
        <v>0</v>
      </c>
      <c r="M31" s="71">
        <v>20.2</v>
      </c>
      <c r="N31" s="71">
        <v>0</v>
      </c>
      <c r="O31" s="71">
        <v>0</v>
      </c>
      <c r="P31" s="71">
        <v>20.2</v>
      </c>
      <c r="Q31" s="71">
        <v>0</v>
      </c>
      <c r="R31" s="71">
        <v>0</v>
      </c>
      <c r="S31" s="72">
        <v>20.2</v>
      </c>
      <c r="T31" s="71">
        <v>0</v>
      </c>
      <c r="U31" s="71">
        <v>0</v>
      </c>
      <c r="V31" s="71">
        <v>22.93</v>
      </c>
      <c r="W31" s="71">
        <v>0</v>
      </c>
      <c r="X31" s="71">
        <v>0</v>
      </c>
      <c r="Y31" s="69">
        <v>23.79</v>
      </c>
      <c r="Z31" s="69">
        <v>0</v>
      </c>
      <c r="AA31" s="69">
        <f>Z31</f>
        <v>0</v>
      </c>
      <c r="AB31" s="367">
        <v>30.29</v>
      </c>
      <c r="AC31" s="222">
        <v>35.495999999999995</v>
      </c>
      <c r="AD31" s="222">
        <v>35.495999999999995</v>
      </c>
      <c r="AE31" s="367">
        <v>32.42</v>
      </c>
      <c r="AF31" s="222">
        <f>29.58*1.2</f>
        <v>35.495999999999995</v>
      </c>
      <c r="AG31" s="233">
        <f>AF31</f>
        <v>35.495999999999995</v>
      </c>
      <c r="AH31" s="237">
        <f t="shared" si="0"/>
        <v>107.0320237702212</v>
      </c>
    </row>
    <row r="32" spans="1:34" ht="61.5" customHeight="1">
      <c r="A32" s="373">
        <v>2</v>
      </c>
      <c r="B32" s="382"/>
      <c r="C32" s="379"/>
      <c r="D32" s="379"/>
      <c r="E32" s="379"/>
      <c r="F32" s="379"/>
      <c r="G32" s="379"/>
      <c r="H32" s="363" t="s">
        <v>39</v>
      </c>
      <c r="I32" s="363" t="str">
        <f>I31</f>
        <v>открытая</v>
      </c>
      <c r="J32" s="71">
        <v>1445.41</v>
      </c>
      <c r="K32" s="71">
        <v>0</v>
      </c>
      <c r="L32" s="71">
        <v>0</v>
      </c>
      <c r="M32" s="71">
        <v>1532.14</v>
      </c>
      <c r="N32" s="71">
        <v>0</v>
      </c>
      <c r="O32" s="71">
        <v>0</v>
      </c>
      <c r="P32" s="71">
        <v>1532.14</v>
      </c>
      <c r="Q32" s="71">
        <v>0</v>
      </c>
      <c r="R32" s="71">
        <v>0</v>
      </c>
      <c r="S32" s="72">
        <v>1532.14</v>
      </c>
      <c r="T32" s="71">
        <v>0</v>
      </c>
      <c r="U32" s="71">
        <v>0</v>
      </c>
      <c r="V32" s="71">
        <v>1689.03</v>
      </c>
      <c r="W32" s="71">
        <v>0</v>
      </c>
      <c r="X32" s="71">
        <v>0</v>
      </c>
      <c r="Y32" s="69">
        <f>Y82</f>
        <v>1753.22</v>
      </c>
      <c r="Z32" s="69">
        <v>0</v>
      </c>
      <c r="AA32" s="69">
        <v>0</v>
      </c>
      <c r="AB32" s="367">
        <v>2231.2199999999998</v>
      </c>
      <c r="AC32" s="222">
        <v>2326.752</v>
      </c>
      <c r="AD32" s="222">
        <v>2326.752</v>
      </c>
      <c r="AE32" s="367">
        <v>2403.02</v>
      </c>
      <c r="AF32" s="222">
        <f>2165.81*1.2</f>
        <v>2598.9719999999998</v>
      </c>
      <c r="AG32" s="233">
        <f>AF32</f>
        <v>2598.9719999999998</v>
      </c>
      <c r="AH32" s="237">
        <f t="shared" si="0"/>
        <v>107.69982341499271</v>
      </c>
    </row>
    <row r="33" spans="1:34" ht="45" customHeight="1">
      <c r="A33" s="373">
        <v>1</v>
      </c>
      <c r="B33" s="382"/>
      <c r="C33" s="379"/>
      <c r="D33" s="379" t="s">
        <v>57</v>
      </c>
      <c r="E33" s="379" t="s">
        <v>36</v>
      </c>
      <c r="F33" s="379" t="s">
        <v>198</v>
      </c>
      <c r="G33" s="379"/>
      <c r="H33" s="363" t="s">
        <v>37</v>
      </c>
      <c r="I33" s="363" t="s">
        <v>38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69">
        <v>0</v>
      </c>
      <c r="Z33" s="69">
        <v>0</v>
      </c>
      <c r="AA33" s="69">
        <v>0</v>
      </c>
      <c r="AB33" s="222">
        <v>0</v>
      </c>
      <c r="AC33" s="222">
        <v>0</v>
      </c>
      <c r="AD33" s="222">
        <v>0</v>
      </c>
      <c r="AE33" s="222">
        <v>0</v>
      </c>
      <c r="AF33" s="222">
        <v>0</v>
      </c>
      <c r="AG33" s="233">
        <v>0</v>
      </c>
      <c r="AH33" s="237" t="e">
        <f t="shared" si="0"/>
        <v>#DIV/0!</v>
      </c>
    </row>
    <row r="34" spans="1:34" ht="66.75" customHeight="1">
      <c r="A34" s="374">
        <v>2</v>
      </c>
      <c r="B34" s="382"/>
      <c r="C34" s="379"/>
      <c r="D34" s="379"/>
      <c r="E34" s="379"/>
      <c r="F34" s="379"/>
      <c r="G34" s="379"/>
      <c r="H34" s="363" t="s">
        <v>39</v>
      </c>
      <c r="I34" s="363" t="str">
        <f>I33</f>
        <v>закрытая</v>
      </c>
      <c r="J34" s="71">
        <v>0</v>
      </c>
      <c r="K34" s="71">
        <v>2920.3937999999998</v>
      </c>
      <c r="L34" s="71">
        <v>2920.3937999999998</v>
      </c>
      <c r="M34" s="71">
        <v>0</v>
      </c>
      <c r="N34" s="71">
        <v>3085.9819654582057</v>
      </c>
      <c r="O34" s="71">
        <v>3085.9819654582057</v>
      </c>
      <c r="P34" s="71">
        <v>0</v>
      </c>
      <c r="Q34" s="71">
        <v>2918.94</v>
      </c>
      <c r="R34" s="71">
        <v>2918.94</v>
      </c>
      <c r="S34" s="71">
        <v>0</v>
      </c>
      <c r="T34" s="71">
        <v>2918.94</v>
      </c>
      <c r="U34" s="71">
        <v>2918.94</v>
      </c>
      <c r="V34" s="71">
        <v>0</v>
      </c>
      <c r="W34" s="71">
        <v>2765.54</v>
      </c>
      <c r="X34" s="71">
        <v>2765.54</v>
      </c>
      <c r="Y34" s="69">
        <v>0</v>
      </c>
      <c r="Z34" s="69">
        <v>2765.54</v>
      </c>
      <c r="AA34" s="69">
        <v>2765.54</v>
      </c>
      <c r="AB34" s="222">
        <v>0</v>
      </c>
      <c r="AC34" s="222">
        <v>3314.9639999999995</v>
      </c>
      <c r="AD34" s="222">
        <v>3314.9639999999995</v>
      </c>
      <c r="AE34" s="222">
        <v>0</v>
      </c>
      <c r="AF34" s="222">
        <f>3132.14*1.2</f>
        <v>3758.5679999999998</v>
      </c>
      <c r="AG34" s="233">
        <f>3132.14*1.2</f>
        <v>3758.5679999999998</v>
      </c>
      <c r="AH34" s="353" t="e">
        <f t="shared" si="0"/>
        <v>#DIV/0!</v>
      </c>
    </row>
    <row r="35" spans="1:34" s="73" customFormat="1" ht="66.75" customHeight="1">
      <c r="A35" s="373">
        <v>1</v>
      </c>
      <c r="B35" s="382"/>
      <c r="C35" s="379"/>
      <c r="D35" s="379" t="s">
        <v>57</v>
      </c>
      <c r="E35" s="379" t="s">
        <v>58</v>
      </c>
      <c r="F35" s="379" t="s">
        <v>167</v>
      </c>
      <c r="G35" s="379"/>
      <c r="H35" s="363" t="s">
        <v>37</v>
      </c>
      <c r="I35" s="363" t="s">
        <v>38</v>
      </c>
      <c r="J35" s="71">
        <v>17.64</v>
      </c>
      <c r="K35" s="71">
        <v>0</v>
      </c>
      <c r="L35" s="71">
        <v>0</v>
      </c>
      <c r="M35" s="71">
        <v>19.18</v>
      </c>
      <c r="N35" s="71">
        <v>0</v>
      </c>
      <c r="O35" s="71">
        <v>0</v>
      </c>
      <c r="P35" s="71">
        <v>19.18</v>
      </c>
      <c r="Q35" s="71">
        <v>0</v>
      </c>
      <c r="R35" s="71">
        <v>0</v>
      </c>
      <c r="S35" s="71">
        <v>20.52</v>
      </c>
      <c r="T35" s="71">
        <v>0</v>
      </c>
      <c r="U35" s="71">
        <v>0</v>
      </c>
      <c r="V35" s="223">
        <v>20.52</v>
      </c>
      <c r="W35" s="223">
        <v>0</v>
      </c>
      <c r="X35" s="223">
        <v>0</v>
      </c>
      <c r="Y35" s="69">
        <v>21.75</v>
      </c>
      <c r="Z35" s="69">
        <v>0</v>
      </c>
      <c r="AA35" s="69">
        <v>0</v>
      </c>
      <c r="AB35" s="222">
        <v>29.81</v>
      </c>
      <c r="AC35" s="222">
        <v>0</v>
      </c>
      <c r="AD35" s="222">
        <v>0</v>
      </c>
      <c r="AE35" s="222">
        <v>34.1</v>
      </c>
      <c r="AF35" s="222">
        <v>0</v>
      </c>
      <c r="AG35" s="233">
        <v>0</v>
      </c>
      <c r="AH35" s="80">
        <f t="shared" si="0"/>
        <v>114.39114391143912</v>
      </c>
    </row>
    <row r="36" spans="1:34" s="73" customFormat="1" ht="66.75" customHeight="1">
      <c r="A36" s="373">
        <v>2</v>
      </c>
      <c r="B36" s="382"/>
      <c r="C36" s="379"/>
      <c r="D36" s="379"/>
      <c r="E36" s="379"/>
      <c r="F36" s="379"/>
      <c r="G36" s="379"/>
      <c r="H36" s="363" t="s">
        <v>39</v>
      </c>
      <c r="I36" s="363" t="str">
        <f>I35</f>
        <v>закрытая</v>
      </c>
      <c r="J36" s="71">
        <v>2130.1999999999998</v>
      </c>
      <c r="K36" s="71">
        <v>0</v>
      </c>
      <c r="L36" s="71">
        <v>0</v>
      </c>
      <c r="M36" s="71">
        <v>2211.15</v>
      </c>
      <c r="N36" s="71">
        <v>0</v>
      </c>
      <c r="O36" s="71">
        <v>0</v>
      </c>
      <c r="P36" s="71">
        <v>2211.15</v>
      </c>
      <c r="Q36" s="71">
        <v>0</v>
      </c>
      <c r="R36" s="71">
        <v>0</v>
      </c>
      <c r="S36" s="71">
        <v>2281.91</v>
      </c>
      <c r="T36" s="71">
        <v>0</v>
      </c>
      <c r="U36" s="71">
        <v>0</v>
      </c>
      <c r="V36" s="223">
        <v>2281.91</v>
      </c>
      <c r="W36" s="223">
        <v>0</v>
      </c>
      <c r="X36" s="223">
        <v>0</v>
      </c>
      <c r="Y36" s="69">
        <v>2446.1</v>
      </c>
      <c r="Z36" s="69">
        <v>0</v>
      </c>
      <c r="AA36" s="69">
        <v>0</v>
      </c>
      <c r="AB36" s="222">
        <v>3218.88</v>
      </c>
      <c r="AC36" s="222">
        <v>0</v>
      </c>
      <c r="AD36" s="222">
        <v>0</v>
      </c>
      <c r="AE36" s="222">
        <v>3524.67</v>
      </c>
      <c r="AF36" s="222">
        <v>0</v>
      </c>
      <c r="AG36" s="233">
        <v>0</v>
      </c>
      <c r="AH36" s="80">
        <f t="shared" si="0"/>
        <v>109.49988815985685</v>
      </c>
    </row>
    <row r="37" spans="1:34" s="73" customFormat="1" ht="66.75" customHeight="1">
      <c r="A37" s="373">
        <v>1</v>
      </c>
      <c r="B37" s="382"/>
      <c r="C37" s="379"/>
      <c r="D37" s="379" t="s">
        <v>168</v>
      </c>
      <c r="E37" s="379" t="s">
        <v>58</v>
      </c>
      <c r="F37" s="379" t="s">
        <v>167</v>
      </c>
      <c r="G37" s="379"/>
      <c r="H37" s="363" t="s">
        <v>37</v>
      </c>
      <c r="I37" s="363" t="s">
        <v>38</v>
      </c>
      <c r="J37" s="71"/>
      <c r="K37" s="71"/>
      <c r="L37" s="71"/>
      <c r="M37" s="71"/>
      <c r="N37" s="71"/>
      <c r="O37" s="71"/>
      <c r="P37" s="71">
        <v>0</v>
      </c>
      <c r="Q37" s="71">
        <v>0</v>
      </c>
      <c r="R37" s="71">
        <v>0</v>
      </c>
      <c r="S37" s="71">
        <v>0</v>
      </c>
      <c r="T37" s="71">
        <v>0</v>
      </c>
      <c r="U37" s="71">
        <v>0</v>
      </c>
      <c r="V37" s="223">
        <v>34.89</v>
      </c>
      <c r="W37" s="71">
        <v>0</v>
      </c>
      <c r="X37" s="71">
        <v>0</v>
      </c>
      <c r="Y37" s="69">
        <v>36.979999999999997</v>
      </c>
      <c r="Z37" s="69">
        <v>0</v>
      </c>
      <c r="AA37" s="69">
        <v>0</v>
      </c>
      <c r="AB37" s="222">
        <v>49.68</v>
      </c>
      <c r="AC37" s="222">
        <v>0</v>
      </c>
      <c r="AD37" s="222">
        <v>0</v>
      </c>
      <c r="AE37" s="222">
        <v>54.69</v>
      </c>
      <c r="AF37" s="222">
        <v>0</v>
      </c>
      <c r="AG37" s="233">
        <v>0</v>
      </c>
      <c r="AH37" s="358">
        <f t="shared" si="0"/>
        <v>110.08454106280192</v>
      </c>
    </row>
    <row r="38" spans="1:34" s="73" customFormat="1" ht="66.75" customHeight="1">
      <c r="A38" s="373">
        <v>2</v>
      </c>
      <c r="B38" s="382"/>
      <c r="C38" s="379"/>
      <c r="D38" s="379"/>
      <c r="E38" s="379"/>
      <c r="F38" s="379"/>
      <c r="G38" s="379"/>
      <c r="H38" s="363" t="s">
        <v>39</v>
      </c>
      <c r="I38" s="363" t="str">
        <f>I37</f>
        <v>закрытая</v>
      </c>
      <c r="J38" s="71"/>
      <c r="K38" s="71"/>
      <c r="L38" s="71"/>
      <c r="M38" s="71"/>
      <c r="N38" s="71"/>
      <c r="O38" s="71"/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223">
        <v>1949.52</v>
      </c>
      <c r="W38" s="71">
        <v>0</v>
      </c>
      <c r="X38" s="71">
        <v>0</v>
      </c>
      <c r="Y38" s="69">
        <v>1949.52</v>
      </c>
      <c r="Z38" s="69">
        <v>0</v>
      </c>
      <c r="AA38" s="69">
        <v>0</v>
      </c>
      <c r="AB38" s="222">
        <v>2677.82</v>
      </c>
      <c r="AC38" s="222">
        <v>0</v>
      </c>
      <c r="AD38" s="222">
        <v>0</v>
      </c>
      <c r="AE38" s="222">
        <v>3052.71</v>
      </c>
      <c r="AF38" s="222">
        <v>0</v>
      </c>
      <c r="AG38" s="233">
        <v>0</v>
      </c>
      <c r="AH38" s="237">
        <f t="shared" si="0"/>
        <v>113.9998207497143</v>
      </c>
    </row>
    <row r="39" spans="1:34" ht="55.5" customHeight="1">
      <c r="A39" s="68">
        <v>1</v>
      </c>
      <c r="B39" s="386"/>
      <c r="C39" s="377" t="s">
        <v>59</v>
      </c>
      <c r="D39" s="401" t="s">
        <v>60</v>
      </c>
      <c r="E39" s="377" t="s">
        <v>61</v>
      </c>
      <c r="F39" s="400" t="s">
        <v>198</v>
      </c>
      <c r="G39" s="362"/>
      <c r="H39" s="369" t="s">
        <v>37</v>
      </c>
      <c r="I39" s="372" t="s">
        <v>38</v>
      </c>
      <c r="J39" s="354"/>
      <c r="K39" s="355"/>
      <c r="L39" s="355"/>
      <c r="M39" s="355"/>
      <c r="N39" s="355"/>
      <c r="O39" s="355"/>
      <c r="P39" s="356"/>
      <c r="Q39" s="356"/>
      <c r="R39" s="356"/>
      <c r="S39" s="356"/>
      <c r="T39" s="356"/>
      <c r="U39" s="356"/>
      <c r="V39" s="356"/>
      <c r="W39" s="356"/>
      <c r="X39" s="356"/>
      <c r="Y39" s="357"/>
      <c r="Z39" s="357"/>
      <c r="AA39" s="357"/>
      <c r="AB39" s="267">
        <v>0</v>
      </c>
      <c r="AC39" s="267">
        <v>66.468000000000004</v>
      </c>
      <c r="AD39" s="267">
        <v>66.468000000000004</v>
      </c>
      <c r="AE39" s="267">
        <v>0</v>
      </c>
      <c r="AF39" s="267">
        <f>60.82 *1.2</f>
        <v>72.983999999999995</v>
      </c>
      <c r="AG39" s="360">
        <f>AF39</f>
        <v>72.983999999999995</v>
      </c>
      <c r="AH39" s="237" t="e">
        <f t="shared" si="0"/>
        <v>#DIV/0!</v>
      </c>
    </row>
    <row r="40" spans="1:34" ht="55.5" customHeight="1">
      <c r="A40" s="272">
        <v>2</v>
      </c>
      <c r="B40" s="399"/>
      <c r="C40" s="378"/>
      <c r="D40" s="384"/>
      <c r="E40" s="378"/>
      <c r="F40" s="389"/>
      <c r="G40" s="363"/>
      <c r="H40" s="240" t="s">
        <v>39</v>
      </c>
      <c r="I40" s="339" t="str">
        <f>I39</f>
        <v>закрытая</v>
      </c>
      <c r="J40" s="232"/>
      <c r="K40" s="70"/>
      <c r="L40" s="70"/>
      <c r="M40" s="70"/>
      <c r="N40" s="70"/>
      <c r="O40" s="70"/>
      <c r="P40" s="71"/>
      <c r="Q40" s="71"/>
      <c r="R40" s="71"/>
      <c r="S40" s="71"/>
      <c r="T40" s="71"/>
      <c r="U40" s="71"/>
      <c r="V40" s="71"/>
      <c r="W40" s="71"/>
      <c r="X40" s="71"/>
      <c r="Y40" s="69"/>
      <c r="Z40" s="69"/>
      <c r="AA40" s="69"/>
      <c r="AB40" s="222">
        <v>0</v>
      </c>
      <c r="AC40" s="222">
        <v>3314.9639999999995</v>
      </c>
      <c r="AD40" s="222">
        <v>3314.9639999999995</v>
      </c>
      <c r="AE40" s="222">
        <v>0</v>
      </c>
      <c r="AF40" s="222">
        <f>3132.14*1.2</f>
        <v>3758.5679999999998</v>
      </c>
      <c r="AG40" s="233">
        <f>3132.14*1.2</f>
        <v>3758.5679999999998</v>
      </c>
      <c r="AH40" s="237" t="e">
        <f t="shared" si="0"/>
        <v>#DIV/0!</v>
      </c>
    </row>
    <row r="41" spans="1:34" ht="56.25" customHeight="1">
      <c r="A41" s="68">
        <v>1</v>
      </c>
      <c r="B41" s="397"/>
      <c r="C41" s="377" t="s">
        <v>173</v>
      </c>
      <c r="D41" s="376" t="s">
        <v>62</v>
      </c>
      <c r="E41" s="376" t="s">
        <v>61</v>
      </c>
      <c r="F41" s="380" t="s">
        <v>198</v>
      </c>
      <c r="G41" s="379"/>
      <c r="H41" s="240" t="s">
        <v>37</v>
      </c>
      <c r="I41" s="339" t="s">
        <v>38</v>
      </c>
      <c r="J41" s="232">
        <v>0</v>
      </c>
      <c r="K41" s="70">
        <v>23.02</v>
      </c>
      <c r="L41" s="70">
        <v>23.02</v>
      </c>
      <c r="M41" s="70">
        <v>0</v>
      </c>
      <c r="N41" s="70">
        <v>23.91</v>
      </c>
      <c r="O41" s="70">
        <v>23.91</v>
      </c>
      <c r="P41" s="71">
        <v>0</v>
      </c>
      <c r="Q41" s="71">
        <v>23.91</v>
      </c>
      <c r="R41" s="71">
        <v>23.91</v>
      </c>
      <c r="S41" s="71">
        <v>0</v>
      </c>
      <c r="T41" s="71">
        <v>25.32</v>
      </c>
      <c r="U41" s="71">
        <v>25.32</v>
      </c>
      <c r="V41" s="71">
        <v>0</v>
      </c>
      <c r="W41" s="71">
        <v>25.32</v>
      </c>
      <c r="X41" s="71">
        <v>25.32</v>
      </c>
      <c r="Y41" s="69">
        <v>0</v>
      </c>
      <c r="Z41" s="69">
        <v>26.21</v>
      </c>
      <c r="AA41" s="69">
        <v>26.21</v>
      </c>
      <c r="AB41" s="222">
        <v>0</v>
      </c>
      <c r="AC41" s="222">
        <v>40.583999999999996</v>
      </c>
      <c r="AD41" s="222">
        <v>40.583999999999996</v>
      </c>
      <c r="AE41" s="222">
        <v>0</v>
      </c>
      <c r="AF41" s="222">
        <f>37.56*1.2</f>
        <v>45.072000000000003</v>
      </c>
      <c r="AG41" s="233">
        <f>AF41</f>
        <v>45.072000000000003</v>
      </c>
      <c r="AH41" s="237" t="e">
        <f t="shared" si="0"/>
        <v>#DIV/0!</v>
      </c>
    </row>
    <row r="42" spans="1:34" ht="60" customHeight="1">
      <c r="A42" s="272">
        <v>2</v>
      </c>
      <c r="B42" s="398"/>
      <c r="C42" s="377"/>
      <c r="D42" s="378"/>
      <c r="E42" s="378"/>
      <c r="F42" s="389"/>
      <c r="G42" s="379"/>
      <c r="H42" s="240" t="s">
        <v>39</v>
      </c>
      <c r="I42" s="339" t="str">
        <f>I41</f>
        <v>закрытая</v>
      </c>
      <c r="J42" s="232">
        <v>0</v>
      </c>
      <c r="K42" s="70">
        <v>2920.3937999999998</v>
      </c>
      <c r="L42" s="70">
        <v>2920.3937999999998</v>
      </c>
      <c r="M42" s="70">
        <v>0</v>
      </c>
      <c r="N42" s="70">
        <v>3085.9819654582057</v>
      </c>
      <c r="O42" s="70">
        <v>3085.9819654582057</v>
      </c>
      <c r="P42" s="71">
        <v>0</v>
      </c>
      <c r="Q42" s="71">
        <v>2918.94</v>
      </c>
      <c r="R42" s="71">
        <v>2918.94</v>
      </c>
      <c r="S42" s="71">
        <v>0</v>
      </c>
      <c r="T42" s="71">
        <v>2918.94</v>
      </c>
      <c r="U42" s="71">
        <v>2918.94</v>
      </c>
      <c r="V42" s="71">
        <v>0</v>
      </c>
      <c r="W42" s="71">
        <v>2765.54</v>
      </c>
      <c r="X42" s="71">
        <v>2765.54</v>
      </c>
      <c r="Y42" s="69">
        <v>0</v>
      </c>
      <c r="Z42" s="69">
        <v>2765.54</v>
      </c>
      <c r="AA42" s="69">
        <v>2765.54</v>
      </c>
      <c r="AB42" s="222">
        <v>0</v>
      </c>
      <c r="AC42" s="222">
        <v>3314.9639999999995</v>
      </c>
      <c r="AD42" s="222">
        <v>3314.9639999999995</v>
      </c>
      <c r="AE42" s="222">
        <v>0</v>
      </c>
      <c r="AF42" s="222">
        <f>3132.14*1.2</f>
        <v>3758.5679999999998</v>
      </c>
      <c r="AG42" s="233">
        <f>3132.14*1.2</f>
        <v>3758.5679999999998</v>
      </c>
      <c r="AH42" s="237" t="e">
        <f t="shared" si="0"/>
        <v>#DIV/0!</v>
      </c>
    </row>
    <row r="43" spans="1:34" ht="45" customHeight="1">
      <c r="A43" s="68">
        <v>1</v>
      </c>
      <c r="B43" s="385"/>
      <c r="C43" s="376" t="s">
        <v>63</v>
      </c>
      <c r="D43" s="376" t="s">
        <v>64</v>
      </c>
      <c r="E43" s="376" t="s">
        <v>65</v>
      </c>
      <c r="F43" s="377" t="s">
        <v>192</v>
      </c>
      <c r="G43" s="377"/>
      <c r="H43" s="240" t="s">
        <v>37</v>
      </c>
      <c r="I43" s="339" t="s">
        <v>38</v>
      </c>
      <c r="J43" s="232">
        <v>0</v>
      </c>
      <c r="K43" s="70">
        <v>39.130000000000003</v>
      </c>
      <c r="L43" s="70">
        <v>0</v>
      </c>
      <c r="M43" s="70">
        <v>0</v>
      </c>
      <c r="N43" s="70">
        <v>39.79</v>
      </c>
      <c r="O43" s="70">
        <v>0</v>
      </c>
      <c r="P43" s="71">
        <v>0</v>
      </c>
      <c r="Q43" s="71">
        <v>39.79</v>
      </c>
      <c r="R43" s="71">
        <v>0</v>
      </c>
      <c r="S43" s="71">
        <v>0</v>
      </c>
      <c r="T43" s="71">
        <v>42.58</v>
      </c>
      <c r="U43" s="71">
        <v>0</v>
      </c>
      <c r="V43" s="71">
        <v>0</v>
      </c>
      <c r="W43" s="71">
        <v>42.58</v>
      </c>
      <c r="X43" s="71">
        <v>0</v>
      </c>
      <c r="Y43" s="69">
        <v>0</v>
      </c>
      <c r="Z43" s="69">
        <v>45.18</v>
      </c>
      <c r="AA43" s="69">
        <v>0</v>
      </c>
      <c r="AB43" s="222">
        <v>0</v>
      </c>
      <c r="AC43" s="222">
        <v>0</v>
      </c>
      <c r="AD43" s="222">
        <v>0</v>
      </c>
      <c r="AE43" s="222">
        <v>0</v>
      </c>
      <c r="AF43" s="222">
        <v>0</v>
      </c>
      <c r="AG43" s="233">
        <v>0</v>
      </c>
      <c r="AH43" s="237" t="e">
        <f t="shared" si="0"/>
        <v>#DIV/0!</v>
      </c>
    </row>
    <row r="44" spans="1:34" ht="50.25" customHeight="1">
      <c r="A44" s="68">
        <v>2</v>
      </c>
      <c r="B44" s="385"/>
      <c r="C44" s="377"/>
      <c r="D44" s="378"/>
      <c r="E44" s="377"/>
      <c r="F44" s="378"/>
      <c r="G44" s="378"/>
      <c r="H44" s="240" t="s">
        <v>39</v>
      </c>
      <c r="I44" s="339" t="str">
        <f>I43</f>
        <v>закрытая</v>
      </c>
      <c r="J44" s="232">
        <v>0</v>
      </c>
      <c r="K44" s="70">
        <v>2075.7800000000002</v>
      </c>
      <c r="L44" s="70">
        <v>0</v>
      </c>
      <c r="M44" s="70">
        <v>0</v>
      </c>
      <c r="N44" s="70">
        <v>2156.0100000000002</v>
      </c>
      <c r="O44" s="70">
        <v>0</v>
      </c>
      <c r="P44" s="71">
        <v>0</v>
      </c>
      <c r="Q44" s="71">
        <v>2156.0100000000002</v>
      </c>
      <c r="R44" s="71">
        <v>0</v>
      </c>
      <c r="S44" s="71">
        <v>0</v>
      </c>
      <c r="T44" s="71">
        <v>2210.5500000000002</v>
      </c>
      <c r="U44" s="71">
        <v>0</v>
      </c>
      <c r="V44" s="71">
        <v>0</v>
      </c>
      <c r="W44" s="71">
        <v>2210.5500000000002</v>
      </c>
      <c r="X44" s="71">
        <v>0</v>
      </c>
      <c r="Y44" s="69">
        <v>0</v>
      </c>
      <c r="Z44" s="69">
        <v>2316.5100000000002</v>
      </c>
      <c r="AA44" s="69">
        <v>0</v>
      </c>
      <c r="AB44" s="222">
        <v>0</v>
      </c>
      <c r="AC44" s="222">
        <v>3478.33</v>
      </c>
      <c r="AD44" s="222">
        <v>0</v>
      </c>
      <c r="AE44" s="222">
        <v>0</v>
      </c>
      <c r="AF44" s="222">
        <v>3853.91</v>
      </c>
      <c r="AG44" s="233">
        <v>0</v>
      </c>
      <c r="AH44" s="237" t="e">
        <f t="shared" si="0"/>
        <v>#DIV/0!</v>
      </c>
    </row>
    <row r="45" spans="1:34" ht="45" customHeight="1">
      <c r="A45" s="68">
        <v>1</v>
      </c>
      <c r="B45" s="385"/>
      <c r="C45" s="377"/>
      <c r="D45" s="376" t="s">
        <v>64</v>
      </c>
      <c r="E45" s="376" t="s">
        <v>65</v>
      </c>
      <c r="F45" s="377" t="s">
        <v>193</v>
      </c>
      <c r="G45" s="377"/>
      <c r="H45" s="240" t="s">
        <v>54</v>
      </c>
      <c r="I45" s="339" t="s">
        <v>46</v>
      </c>
      <c r="J45" s="232">
        <v>39.130000000000003</v>
      </c>
      <c r="K45" s="70">
        <v>39.130000000000003</v>
      </c>
      <c r="L45" s="70">
        <v>0</v>
      </c>
      <c r="M45" s="70">
        <v>39.79</v>
      </c>
      <c r="N45" s="70">
        <v>39.79</v>
      </c>
      <c r="O45" s="70">
        <v>0</v>
      </c>
      <c r="P45" s="71">
        <v>39.79</v>
      </c>
      <c r="Q45" s="71">
        <v>39.79</v>
      </c>
      <c r="R45" s="71">
        <v>0</v>
      </c>
      <c r="S45" s="71">
        <v>0</v>
      </c>
      <c r="T45" s="71">
        <v>0</v>
      </c>
      <c r="U45" s="71">
        <v>0</v>
      </c>
      <c r="V45" s="71">
        <v>42.58</v>
      </c>
      <c r="W45" s="71">
        <v>42.58</v>
      </c>
      <c r="X45" s="71">
        <v>0</v>
      </c>
      <c r="Y45" s="69">
        <v>45.18</v>
      </c>
      <c r="Z45" s="69">
        <v>45.18</v>
      </c>
      <c r="AA45" s="69">
        <v>0</v>
      </c>
      <c r="AB45" s="222">
        <v>56.82</v>
      </c>
      <c r="AC45" s="222">
        <v>56.82</v>
      </c>
      <c r="AD45" s="222">
        <v>56.82</v>
      </c>
      <c r="AE45" s="222">
        <v>62.03</v>
      </c>
      <c r="AF45" s="222">
        <v>62.03</v>
      </c>
      <c r="AG45" s="233">
        <v>62.03</v>
      </c>
      <c r="AH45" s="237">
        <f t="shared" si="0"/>
        <v>109.16930658218938</v>
      </c>
    </row>
    <row r="46" spans="1:34" ht="44.25" customHeight="1">
      <c r="A46" s="68">
        <v>2</v>
      </c>
      <c r="B46" s="386"/>
      <c r="C46" s="377"/>
      <c r="D46" s="378"/>
      <c r="E46" s="377"/>
      <c r="F46" s="378"/>
      <c r="G46" s="378"/>
      <c r="H46" s="240" t="s">
        <v>39</v>
      </c>
      <c r="I46" s="339" t="str">
        <f>I45</f>
        <v>открытая</v>
      </c>
      <c r="J46" s="232">
        <v>2075.7800000000002</v>
      </c>
      <c r="K46" s="70">
        <v>2075.7800000000002</v>
      </c>
      <c r="L46" s="70">
        <v>0</v>
      </c>
      <c r="M46" s="70">
        <v>2156.0100000000002</v>
      </c>
      <c r="N46" s="70">
        <v>2156.0100000000002</v>
      </c>
      <c r="O46" s="70">
        <v>0</v>
      </c>
      <c r="P46" s="71">
        <v>2156.0100000000002</v>
      </c>
      <c r="Q46" s="71">
        <v>2156.0100000000002</v>
      </c>
      <c r="R46" s="71">
        <v>0</v>
      </c>
      <c r="S46" s="71">
        <v>0</v>
      </c>
      <c r="T46" s="71">
        <v>0</v>
      </c>
      <c r="U46" s="71">
        <v>0</v>
      </c>
      <c r="V46" s="71">
        <v>2210.5500000000002</v>
      </c>
      <c r="W46" s="71">
        <v>2210.5500000000002</v>
      </c>
      <c r="X46" s="71">
        <v>0</v>
      </c>
      <c r="Y46" s="69">
        <v>2316.5100000000002</v>
      </c>
      <c r="Z46" s="69">
        <v>2316.5100000000002</v>
      </c>
      <c r="AA46" s="69">
        <v>0</v>
      </c>
      <c r="AB46" s="222">
        <v>3122.79</v>
      </c>
      <c r="AC46" s="222">
        <v>3478.33</v>
      </c>
      <c r="AD46" s="222">
        <v>3478.33</v>
      </c>
      <c r="AE46" s="222">
        <v>3572.47</v>
      </c>
      <c r="AF46" s="222">
        <v>3853.91</v>
      </c>
      <c r="AG46" s="233">
        <v>3853.91</v>
      </c>
      <c r="AH46" s="237">
        <f t="shared" si="0"/>
        <v>114.3999436401423</v>
      </c>
    </row>
    <row r="47" spans="1:34" ht="45" customHeight="1">
      <c r="A47" s="68">
        <v>1</v>
      </c>
      <c r="B47" s="390">
        <v>22</v>
      </c>
      <c r="C47" s="383" t="s">
        <v>66</v>
      </c>
      <c r="D47" s="383" t="s">
        <v>67</v>
      </c>
      <c r="E47" s="376" t="s">
        <v>177</v>
      </c>
      <c r="F47" s="377" t="s">
        <v>176</v>
      </c>
      <c r="G47" s="377"/>
      <c r="H47" s="240" t="s">
        <v>37</v>
      </c>
      <c r="I47" s="339" t="s">
        <v>38</v>
      </c>
      <c r="J47" s="232">
        <v>0</v>
      </c>
      <c r="K47" s="70">
        <v>30.97</v>
      </c>
      <c r="L47" s="70">
        <v>0</v>
      </c>
      <c r="M47" s="70">
        <v>0</v>
      </c>
      <c r="N47" s="70">
        <v>32.75</v>
      </c>
      <c r="O47" s="70">
        <v>0</v>
      </c>
      <c r="P47" s="71">
        <v>0</v>
      </c>
      <c r="Q47" s="71">
        <v>32.75</v>
      </c>
      <c r="R47" s="71">
        <v>0</v>
      </c>
      <c r="S47" s="71">
        <v>0</v>
      </c>
      <c r="T47" s="71">
        <v>34.6</v>
      </c>
      <c r="U47" s="71">
        <v>0</v>
      </c>
      <c r="V47" s="71">
        <v>0</v>
      </c>
      <c r="W47" s="71">
        <v>34.6</v>
      </c>
      <c r="X47" s="71">
        <v>34.6</v>
      </c>
      <c r="Y47" s="69">
        <v>0</v>
      </c>
      <c r="Z47" s="69">
        <v>36.94</v>
      </c>
      <c r="AA47" s="69">
        <v>36.94</v>
      </c>
      <c r="AB47" s="222">
        <v>0</v>
      </c>
      <c r="AC47" s="222">
        <v>42.83</v>
      </c>
      <c r="AD47" s="222">
        <v>0</v>
      </c>
      <c r="AE47" s="222">
        <v>0</v>
      </c>
      <c r="AF47" s="222">
        <v>45.55</v>
      </c>
      <c r="AG47" s="233">
        <v>0</v>
      </c>
      <c r="AH47" s="237" t="e">
        <f t="shared" si="0"/>
        <v>#DIV/0!</v>
      </c>
    </row>
    <row r="48" spans="1:34" ht="60" customHeight="1">
      <c r="A48" s="68">
        <v>2</v>
      </c>
      <c r="B48" s="386"/>
      <c r="C48" s="384"/>
      <c r="D48" s="384"/>
      <c r="E48" s="378"/>
      <c r="F48" s="378"/>
      <c r="G48" s="378"/>
      <c r="H48" s="240" t="s">
        <v>39</v>
      </c>
      <c r="I48" s="339" t="str">
        <f>I47</f>
        <v>закрытая</v>
      </c>
      <c r="J48" s="232">
        <v>0</v>
      </c>
      <c r="K48" s="70">
        <v>3274.02</v>
      </c>
      <c r="L48" s="70">
        <v>0</v>
      </c>
      <c r="M48" s="70">
        <v>0</v>
      </c>
      <c r="N48" s="70">
        <v>3401.7067799999977</v>
      </c>
      <c r="O48" s="70">
        <v>0</v>
      </c>
      <c r="P48" s="71">
        <v>0</v>
      </c>
      <c r="Q48" s="71">
        <v>3401.7067799999977</v>
      </c>
      <c r="R48" s="71">
        <v>0</v>
      </c>
      <c r="S48" s="71">
        <v>0</v>
      </c>
      <c r="T48" s="71">
        <v>3469.89</v>
      </c>
      <c r="U48" s="71">
        <v>0</v>
      </c>
      <c r="V48" s="71">
        <v>0</v>
      </c>
      <c r="W48" s="71">
        <v>3449.52</v>
      </c>
      <c r="X48" s="71">
        <v>3449.52</v>
      </c>
      <c r="Y48" s="69">
        <v>0</v>
      </c>
      <c r="Z48" s="69">
        <v>3449.52</v>
      </c>
      <c r="AA48" s="69">
        <v>3449.52</v>
      </c>
      <c r="AB48" s="222">
        <v>0</v>
      </c>
      <c r="AC48" s="222">
        <v>3850.85</v>
      </c>
      <c r="AD48" s="222">
        <v>0</v>
      </c>
      <c r="AE48" s="222">
        <v>0</v>
      </c>
      <c r="AF48" s="222">
        <v>4621.0200000000004</v>
      </c>
      <c r="AG48" s="233">
        <v>0</v>
      </c>
      <c r="AH48" s="237" t="e">
        <f t="shared" si="0"/>
        <v>#DIV/0!</v>
      </c>
    </row>
    <row r="49" spans="1:34" ht="43.5" customHeight="1">
      <c r="A49" s="68">
        <v>1</v>
      </c>
      <c r="B49" s="382"/>
      <c r="C49" s="376" t="s">
        <v>68</v>
      </c>
      <c r="D49" s="383" t="s">
        <v>69</v>
      </c>
      <c r="E49" s="383" t="s">
        <v>70</v>
      </c>
      <c r="F49" s="377" t="s">
        <v>195</v>
      </c>
      <c r="G49" s="377"/>
      <c r="H49" s="240" t="s">
        <v>37</v>
      </c>
      <c r="I49" s="339" t="s">
        <v>38</v>
      </c>
      <c r="J49" s="232">
        <v>0</v>
      </c>
      <c r="K49" s="70">
        <v>33.64</v>
      </c>
      <c r="L49" s="70">
        <v>33.64</v>
      </c>
      <c r="M49" s="70">
        <v>0</v>
      </c>
      <c r="N49" s="70">
        <v>34.950000000000003</v>
      </c>
      <c r="O49" s="70">
        <v>34.950000000000003</v>
      </c>
      <c r="P49" s="71">
        <v>0</v>
      </c>
      <c r="Q49" s="71">
        <v>34.950000000000003</v>
      </c>
      <c r="R49" s="71">
        <v>0</v>
      </c>
      <c r="S49" s="71">
        <v>0</v>
      </c>
      <c r="T49" s="71">
        <v>37.01</v>
      </c>
      <c r="U49" s="71">
        <v>0</v>
      </c>
      <c r="V49" s="71">
        <v>0</v>
      </c>
      <c r="W49" s="71">
        <v>37.01</v>
      </c>
      <c r="X49" s="71">
        <v>0</v>
      </c>
      <c r="Y49" s="69">
        <v>0</v>
      </c>
      <c r="Z49" s="69">
        <v>38.25</v>
      </c>
      <c r="AA49" s="69">
        <v>0</v>
      </c>
      <c r="AB49" s="222">
        <v>0</v>
      </c>
      <c r="AC49" s="222">
        <v>45.69</v>
      </c>
      <c r="AD49" s="222">
        <v>0</v>
      </c>
      <c r="AE49" s="222">
        <v>0</v>
      </c>
      <c r="AF49" s="222">
        <v>46.71</v>
      </c>
      <c r="AG49" s="233">
        <v>0</v>
      </c>
      <c r="AH49" s="237" t="e">
        <f t="shared" si="0"/>
        <v>#DIV/0!</v>
      </c>
    </row>
    <row r="50" spans="1:34" ht="43.5" customHeight="1">
      <c r="A50" s="68">
        <v>2</v>
      </c>
      <c r="B50" s="382"/>
      <c r="C50" s="378"/>
      <c r="D50" s="384"/>
      <c r="E50" s="384"/>
      <c r="F50" s="378"/>
      <c r="G50" s="378"/>
      <c r="H50" s="240" t="s">
        <v>39</v>
      </c>
      <c r="I50" s="339" t="str">
        <f>I49</f>
        <v>закрытая</v>
      </c>
      <c r="J50" s="232">
        <v>0</v>
      </c>
      <c r="K50" s="70">
        <v>1879.89</v>
      </c>
      <c r="L50" s="70">
        <v>1879.89</v>
      </c>
      <c r="M50" s="70">
        <v>0</v>
      </c>
      <c r="N50" s="70">
        <v>1936.37</v>
      </c>
      <c r="O50" s="70">
        <v>1936.37</v>
      </c>
      <c r="P50" s="71">
        <v>0</v>
      </c>
      <c r="Q50" s="71">
        <v>1936.37</v>
      </c>
      <c r="R50" s="71">
        <v>0</v>
      </c>
      <c r="S50" s="71">
        <v>0</v>
      </c>
      <c r="T50" s="71">
        <v>1972.91</v>
      </c>
      <c r="U50" s="71">
        <v>0</v>
      </c>
      <c r="V50" s="71">
        <v>0</v>
      </c>
      <c r="W50" s="71">
        <v>1972.91</v>
      </c>
      <c r="X50" s="71">
        <v>0</v>
      </c>
      <c r="Y50" s="69">
        <v>0</v>
      </c>
      <c r="Z50" s="69">
        <v>2109.04</v>
      </c>
      <c r="AA50" s="69">
        <v>0</v>
      </c>
      <c r="AB50" s="222">
        <v>0</v>
      </c>
      <c r="AC50" s="222">
        <v>2810.44</v>
      </c>
      <c r="AD50" s="222">
        <v>0</v>
      </c>
      <c r="AE50" s="222">
        <v>0</v>
      </c>
      <c r="AF50" s="222">
        <v>2958.8</v>
      </c>
      <c r="AG50" s="233">
        <v>0</v>
      </c>
      <c r="AH50" s="237" t="e">
        <f t="shared" si="0"/>
        <v>#DIV/0!</v>
      </c>
    </row>
    <row r="51" spans="1:34" ht="43.5" customHeight="1">
      <c r="A51" s="68">
        <v>1</v>
      </c>
      <c r="B51" s="382"/>
      <c r="C51" s="377" t="s">
        <v>114</v>
      </c>
      <c r="D51" s="376" t="s">
        <v>71</v>
      </c>
      <c r="E51" s="376" t="s">
        <v>72</v>
      </c>
      <c r="F51" s="376" t="s">
        <v>182</v>
      </c>
      <c r="G51" s="377"/>
      <c r="H51" s="240" t="s">
        <v>54</v>
      </c>
      <c r="I51" s="339" t="s">
        <v>46</v>
      </c>
      <c r="J51" s="232">
        <v>26.24</v>
      </c>
      <c r="K51" s="70">
        <v>26.24</v>
      </c>
      <c r="L51" s="70">
        <v>26.24</v>
      </c>
      <c r="M51" s="70">
        <v>27.81</v>
      </c>
      <c r="N51" s="70">
        <v>27.81</v>
      </c>
      <c r="O51" s="70">
        <v>27.81</v>
      </c>
      <c r="P51" s="71">
        <v>27.81</v>
      </c>
      <c r="Q51" s="71">
        <v>27.81</v>
      </c>
      <c r="R51" s="71">
        <v>0</v>
      </c>
      <c r="S51" s="71">
        <v>29.74</v>
      </c>
      <c r="T51" s="71">
        <v>29.74</v>
      </c>
      <c r="U51" s="71">
        <v>0</v>
      </c>
      <c r="V51" s="71">
        <v>29.74</v>
      </c>
      <c r="W51" s="71">
        <v>29.74</v>
      </c>
      <c r="X51" s="71">
        <v>0</v>
      </c>
      <c r="Y51" s="69">
        <v>30.12</v>
      </c>
      <c r="Z51" s="69">
        <v>30.12</v>
      </c>
      <c r="AA51" s="69">
        <v>0</v>
      </c>
      <c r="AB51" s="222">
        <v>32.74</v>
      </c>
      <c r="AC51" s="222">
        <v>43.1</v>
      </c>
      <c r="AD51" s="222">
        <v>0</v>
      </c>
      <c r="AE51" s="222">
        <v>37.450000000000003</v>
      </c>
      <c r="AF51" s="222">
        <v>47.98</v>
      </c>
      <c r="AG51" s="233">
        <v>0</v>
      </c>
      <c r="AH51" s="237">
        <f t="shared" si="0"/>
        <v>114.3860720830788</v>
      </c>
    </row>
    <row r="52" spans="1:34" ht="43.5" customHeight="1">
      <c r="A52" s="68">
        <v>2</v>
      </c>
      <c r="B52" s="382"/>
      <c r="C52" s="377"/>
      <c r="D52" s="378"/>
      <c r="E52" s="378"/>
      <c r="F52" s="378"/>
      <c r="G52" s="378"/>
      <c r="H52" s="240" t="s">
        <v>39</v>
      </c>
      <c r="I52" s="339" t="str">
        <f>I51</f>
        <v>открытая</v>
      </c>
      <c r="J52" s="232">
        <v>1308.5</v>
      </c>
      <c r="K52" s="70">
        <v>2105.3560000000002</v>
      </c>
      <c r="L52" s="70">
        <v>2105.3560000000002</v>
      </c>
      <c r="M52" s="70">
        <v>1387.01</v>
      </c>
      <c r="N52" s="70">
        <v>2187.0120000000002</v>
      </c>
      <c r="O52" s="70">
        <v>2187.0120000000002</v>
      </c>
      <c r="P52" s="71">
        <v>1387.01</v>
      </c>
      <c r="Q52" s="71">
        <v>2187.0120000000002</v>
      </c>
      <c r="R52" s="71">
        <v>0</v>
      </c>
      <c r="S52" s="71">
        <v>1464.68</v>
      </c>
      <c r="T52" s="71">
        <v>2206.36</v>
      </c>
      <c r="U52" s="71">
        <v>0</v>
      </c>
      <c r="V52" s="71">
        <v>1464.68</v>
      </c>
      <c r="W52" s="71">
        <v>2206.36</v>
      </c>
      <c r="X52" s="71">
        <v>0</v>
      </c>
      <c r="Y52" s="69">
        <v>1570.14</v>
      </c>
      <c r="Z52" s="69">
        <v>2176.88</v>
      </c>
      <c r="AA52" s="69">
        <v>0</v>
      </c>
      <c r="AB52" s="222">
        <v>2146.29</v>
      </c>
      <c r="AC52" s="222">
        <v>3140.41</v>
      </c>
      <c r="AD52" s="222">
        <v>0</v>
      </c>
      <c r="AE52" s="222">
        <v>2455.14</v>
      </c>
      <c r="AF52" s="222">
        <v>3177.82</v>
      </c>
      <c r="AG52" s="233">
        <v>0</v>
      </c>
      <c r="AH52" s="237">
        <f t="shared" si="0"/>
        <v>114.38994730441831</v>
      </c>
    </row>
    <row r="53" spans="1:34" ht="43.5" customHeight="1">
      <c r="B53" s="364"/>
      <c r="C53" s="377"/>
      <c r="D53" s="379" t="s">
        <v>169</v>
      </c>
      <c r="E53" s="376" t="s">
        <v>72</v>
      </c>
      <c r="F53" s="376" t="s">
        <v>183</v>
      </c>
      <c r="G53" s="361"/>
      <c r="H53" s="240" t="s">
        <v>37</v>
      </c>
      <c r="I53" s="339" t="s">
        <v>38</v>
      </c>
      <c r="J53" s="232"/>
      <c r="K53" s="70"/>
      <c r="L53" s="70"/>
      <c r="M53" s="70"/>
      <c r="N53" s="70"/>
      <c r="O53" s="70"/>
      <c r="P53" s="71"/>
      <c r="Q53" s="71"/>
      <c r="R53" s="71"/>
      <c r="S53" s="71"/>
      <c r="T53" s="71"/>
      <c r="U53" s="71"/>
      <c r="V53" s="71"/>
      <c r="W53" s="71"/>
      <c r="X53" s="71"/>
      <c r="Y53" s="69"/>
      <c r="Z53" s="69"/>
      <c r="AA53" s="69"/>
      <c r="AB53" s="222">
        <v>0</v>
      </c>
      <c r="AC53" s="222">
        <v>0</v>
      </c>
      <c r="AD53" s="222">
        <v>0</v>
      </c>
      <c r="AE53" s="222">
        <v>0</v>
      </c>
      <c r="AF53" s="222">
        <v>0</v>
      </c>
      <c r="AG53" s="233">
        <v>0</v>
      </c>
      <c r="AH53" s="237"/>
    </row>
    <row r="54" spans="1:34" ht="43.5" customHeight="1">
      <c r="B54" s="364"/>
      <c r="C54" s="377"/>
      <c r="D54" s="379"/>
      <c r="E54" s="378"/>
      <c r="F54" s="378"/>
      <c r="G54" s="361"/>
      <c r="H54" s="240" t="s">
        <v>39</v>
      </c>
      <c r="I54" s="339" t="str">
        <f>I53</f>
        <v>закрытая</v>
      </c>
      <c r="J54" s="232"/>
      <c r="K54" s="70"/>
      <c r="L54" s="70"/>
      <c r="M54" s="70"/>
      <c r="N54" s="70"/>
      <c r="O54" s="70"/>
      <c r="P54" s="71"/>
      <c r="Q54" s="71"/>
      <c r="R54" s="71"/>
      <c r="S54" s="71"/>
      <c r="T54" s="71"/>
      <c r="U54" s="71"/>
      <c r="V54" s="71"/>
      <c r="W54" s="71"/>
      <c r="X54" s="71"/>
      <c r="Y54" s="69"/>
      <c r="Z54" s="69"/>
      <c r="AA54" s="69"/>
      <c r="AB54" s="222">
        <v>1896.42</v>
      </c>
      <c r="AC54" s="222">
        <v>2051.0100000000002</v>
      </c>
      <c r="AD54" s="222">
        <v>0</v>
      </c>
      <c r="AE54" s="222">
        <v>2169.3200000000002</v>
      </c>
      <c r="AF54" s="222">
        <v>2282.5100000000002</v>
      </c>
      <c r="AG54" s="233">
        <v>0</v>
      </c>
      <c r="AH54" s="237"/>
    </row>
    <row r="55" spans="1:34" ht="49.5" customHeight="1">
      <c r="A55" s="68">
        <v>1</v>
      </c>
      <c r="B55" s="382"/>
      <c r="C55" s="377"/>
      <c r="D55" s="379" t="s">
        <v>113</v>
      </c>
      <c r="E55" s="376" t="s">
        <v>73</v>
      </c>
      <c r="F55" s="376" t="s">
        <v>187</v>
      </c>
      <c r="G55" s="377"/>
      <c r="H55" s="240" t="s">
        <v>54</v>
      </c>
      <c r="I55" s="339" t="s">
        <v>46</v>
      </c>
      <c r="J55" s="232">
        <v>10.43</v>
      </c>
      <c r="K55" s="70">
        <v>10.43</v>
      </c>
      <c r="L55" s="70">
        <v>10.43</v>
      </c>
      <c r="M55" s="70">
        <v>10.94</v>
      </c>
      <c r="N55" s="70">
        <v>10.94</v>
      </c>
      <c r="O55" s="70">
        <v>10.94</v>
      </c>
      <c r="P55" s="71">
        <v>10.94</v>
      </c>
      <c r="Q55" s="71">
        <v>10.94</v>
      </c>
      <c r="R55" s="71">
        <v>10.94</v>
      </c>
      <c r="S55" s="71">
        <v>11.19</v>
      </c>
      <c r="T55" s="71">
        <v>11.19</v>
      </c>
      <c r="U55" s="71">
        <v>11.19</v>
      </c>
      <c r="V55" s="71">
        <v>11.19</v>
      </c>
      <c r="W55" s="71">
        <v>11.19</v>
      </c>
      <c r="X55" s="71">
        <v>0</v>
      </c>
      <c r="Y55" s="69">
        <v>12.8</v>
      </c>
      <c r="Z55" s="69">
        <v>12.8</v>
      </c>
      <c r="AA55" s="69">
        <v>0</v>
      </c>
      <c r="AB55" s="222">
        <v>17.89</v>
      </c>
      <c r="AC55" s="222">
        <v>17.89</v>
      </c>
      <c r="AD55" s="222">
        <v>17.89</v>
      </c>
      <c r="AE55" s="222">
        <f>16.61*1.2</f>
        <v>19.931999999999999</v>
      </c>
      <c r="AF55" s="222">
        <f>AE55</f>
        <v>19.931999999999999</v>
      </c>
      <c r="AG55" s="233">
        <f>AF55</f>
        <v>19.931999999999999</v>
      </c>
      <c r="AH55" s="238">
        <v>16.03</v>
      </c>
    </row>
    <row r="56" spans="1:34" ht="60" customHeight="1">
      <c r="A56" s="68">
        <v>2</v>
      </c>
      <c r="B56" s="382"/>
      <c r="C56" s="377"/>
      <c r="D56" s="379"/>
      <c r="E56" s="378"/>
      <c r="F56" s="378"/>
      <c r="G56" s="378"/>
      <c r="H56" s="240" t="s">
        <v>39</v>
      </c>
      <c r="I56" s="339" t="str">
        <f>I55</f>
        <v>открытая</v>
      </c>
      <c r="J56" s="232">
        <v>1235.5899999999999</v>
      </c>
      <c r="K56" s="70">
        <v>1261.74</v>
      </c>
      <c r="L56" s="70">
        <v>1261.74</v>
      </c>
      <c r="M56" s="70">
        <v>1282.5</v>
      </c>
      <c r="N56" s="70">
        <v>1282.5</v>
      </c>
      <c r="O56" s="70">
        <v>1282.5</v>
      </c>
      <c r="P56" s="71">
        <v>1282.5</v>
      </c>
      <c r="Q56" s="71">
        <v>1282.5</v>
      </c>
      <c r="R56" s="71">
        <v>1282.5</v>
      </c>
      <c r="S56" s="71">
        <v>1305.3</v>
      </c>
      <c r="T56" s="71">
        <v>1305.3</v>
      </c>
      <c r="U56" s="71">
        <v>1305.3</v>
      </c>
      <c r="V56" s="71">
        <v>1305.3</v>
      </c>
      <c r="W56" s="71">
        <v>1305.3</v>
      </c>
      <c r="X56" s="71">
        <v>0</v>
      </c>
      <c r="Y56" s="69">
        <v>1363.18</v>
      </c>
      <c r="Z56" s="69">
        <v>1363.18</v>
      </c>
      <c r="AA56" s="69">
        <v>0</v>
      </c>
      <c r="AB56" s="222">
        <v>1896.42</v>
      </c>
      <c r="AC56" s="222">
        <v>2050.1880000000001</v>
      </c>
      <c r="AD56" s="222">
        <v>2050.1880000000001</v>
      </c>
      <c r="AE56" s="367">
        <v>2169.5100000000002</v>
      </c>
      <c r="AF56" s="222">
        <f>2050.18893913138*1.2</f>
        <v>2460.2267269576555</v>
      </c>
      <c r="AG56" s="233">
        <f>AF56</f>
        <v>2460.2267269576555</v>
      </c>
      <c r="AH56" s="237">
        <f t="shared" si="0"/>
        <v>114.40029107476192</v>
      </c>
    </row>
    <row r="57" spans="1:34" ht="51" customHeight="1">
      <c r="A57" s="68">
        <v>1</v>
      </c>
      <c r="B57" s="382">
        <v>26</v>
      </c>
      <c r="C57" s="377"/>
      <c r="D57" s="379" t="s">
        <v>113</v>
      </c>
      <c r="E57" s="376" t="s">
        <v>74</v>
      </c>
      <c r="F57" s="380" t="s">
        <v>198</v>
      </c>
      <c r="G57" s="379"/>
      <c r="H57" s="240" t="s">
        <v>37</v>
      </c>
      <c r="I57" s="339" t="s">
        <v>38</v>
      </c>
      <c r="J57" s="232">
        <v>0</v>
      </c>
      <c r="K57" s="70">
        <v>29.74</v>
      </c>
      <c r="L57" s="70">
        <v>29.74</v>
      </c>
      <c r="M57" s="70">
        <v>0</v>
      </c>
      <c r="N57" s="70">
        <v>30.58</v>
      </c>
      <c r="O57" s="70">
        <v>30.58</v>
      </c>
      <c r="P57" s="71">
        <v>0</v>
      </c>
      <c r="Q57" s="71">
        <v>30.58</v>
      </c>
      <c r="R57" s="71">
        <v>30.58</v>
      </c>
      <c r="S57" s="71">
        <v>0</v>
      </c>
      <c r="T57" s="71">
        <v>32.29</v>
      </c>
      <c r="U57" s="71">
        <v>32.29</v>
      </c>
      <c r="V57" s="71">
        <v>0</v>
      </c>
      <c r="W57" s="71">
        <v>32.29</v>
      </c>
      <c r="X57" s="71">
        <v>32.29</v>
      </c>
      <c r="Y57" s="69">
        <v>0</v>
      </c>
      <c r="Z57" s="69">
        <v>32.979999999999997</v>
      </c>
      <c r="AA57" s="69">
        <v>32.979999999999997</v>
      </c>
      <c r="AB57" s="222">
        <v>0</v>
      </c>
      <c r="AC57" s="222">
        <v>51.995999999999995</v>
      </c>
      <c r="AD57" s="222">
        <v>51.995999999999995</v>
      </c>
      <c r="AE57" s="222">
        <v>0</v>
      </c>
      <c r="AF57" s="222">
        <f>48.67*1.2</f>
        <v>58.403999999999996</v>
      </c>
      <c r="AG57" s="233">
        <f>AF57</f>
        <v>58.403999999999996</v>
      </c>
      <c r="AH57" s="237" t="e">
        <f t="shared" si="0"/>
        <v>#DIV/0!</v>
      </c>
    </row>
    <row r="58" spans="1:34" ht="54" customHeight="1">
      <c r="A58" s="272">
        <v>2</v>
      </c>
      <c r="B58" s="382"/>
      <c r="C58" s="378"/>
      <c r="D58" s="379"/>
      <c r="E58" s="378"/>
      <c r="F58" s="389"/>
      <c r="G58" s="379"/>
      <c r="H58" s="240" t="s">
        <v>39</v>
      </c>
      <c r="I58" s="339" t="str">
        <f>I57</f>
        <v>закрытая</v>
      </c>
      <c r="J58" s="232">
        <v>0</v>
      </c>
      <c r="K58" s="70">
        <v>2920.3937999999998</v>
      </c>
      <c r="L58" s="70">
        <v>2920.3937999999998</v>
      </c>
      <c r="M58" s="70">
        <v>0</v>
      </c>
      <c r="N58" s="70">
        <v>3085.9819654582057</v>
      </c>
      <c r="O58" s="70">
        <v>3085.9819654582057</v>
      </c>
      <c r="P58" s="71">
        <v>0</v>
      </c>
      <c r="Q58" s="71">
        <v>2918.94</v>
      </c>
      <c r="R58" s="71">
        <v>2918.94</v>
      </c>
      <c r="S58" s="71">
        <v>0</v>
      </c>
      <c r="T58" s="71">
        <v>2918.94</v>
      </c>
      <c r="U58" s="71">
        <v>2918.94</v>
      </c>
      <c r="V58" s="71">
        <v>0</v>
      </c>
      <c r="W58" s="71">
        <v>2765.54</v>
      </c>
      <c r="X58" s="71">
        <v>2765.54</v>
      </c>
      <c r="Y58" s="69">
        <v>0</v>
      </c>
      <c r="Z58" s="69">
        <v>2765.54</v>
      </c>
      <c r="AA58" s="69">
        <v>2765.54</v>
      </c>
      <c r="AB58" s="222">
        <v>0</v>
      </c>
      <c r="AC58" s="222">
        <v>3314.9639999999995</v>
      </c>
      <c r="AD58" s="222">
        <v>3314.9639999999995</v>
      </c>
      <c r="AE58" s="222">
        <v>0</v>
      </c>
      <c r="AF58" s="222">
        <f>3132.14*1.2</f>
        <v>3758.5679999999998</v>
      </c>
      <c r="AG58" s="233">
        <f>3132.14*1.2</f>
        <v>3758.5679999999998</v>
      </c>
      <c r="AH58" s="237" t="e">
        <f t="shared" si="0"/>
        <v>#DIV/0!</v>
      </c>
    </row>
    <row r="59" spans="1:34" ht="45" customHeight="1">
      <c r="A59" s="68">
        <v>1</v>
      </c>
      <c r="B59" s="390">
        <v>27</v>
      </c>
      <c r="C59" s="376" t="s">
        <v>76</v>
      </c>
      <c r="D59" s="376" t="s">
        <v>77</v>
      </c>
      <c r="E59" s="376" t="s">
        <v>74</v>
      </c>
      <c r="F59" s="380" t="s">
        <v>198</v>
      </c>
      <c r="G59" s="379"/>
      <c r="H59" s="240" t="s">
        <v>37</v>
      </c>
      <c r="I59" s="339" t="s">
        <v>75</v>
      </c>
      <c r="J59" s="232">
        <v>0</v>
      </c>
      <c r="K59" s="70">
        <v>33.68</v>
      </c>
      <c r="L59" s="70">
        <v>33.68</v>
      </c>
      <c r="M59" s="70">
        <v>0</v>
      </c>
      <c r="N59" s="70">
        <v>34.92</v>
      </c>
      <c r="O59" s="70">
        <v>34.92</v>
      </c>
      <c r="P59" s="71">
        <v>0</v>
      </c>
      <c r="Q59" s="71">
        <v>34.92</v>
      </c>
      <c r="R59" s="71">
        <v>34.92</v>
      </c>
      <c r="S59" s="71">
        <v>0</v>
      </c>
      <c r="T59" s="71">
        <v>36.979999999999997</v>
      </c>
      <c r="U59" s="71">
        <v>36.979999999999997</v>
      </c>
      <c r="V59" s="71">
        <v>0</v>
      </c>
      <c r="W59" s="71">
        <v>36.979999999999997</v>
      </c>
      <c r="X59" s="71">
        <v>36.979999999999997</v>
      </c>
      <c r="Y59" s="69">
        <v>0</v>
      </c>
      <c r="Z59" s="69">
        <v>45.05</v>
      </c>
      <c r="AA59" s="69">
        <v>45.05</v>
      </c>
      <c r="AB59" s="222">
        <v>0</v>
      </c>
      <c r="AC59" s="222">
        <f>39.63*1.2</f>
        <v>47.556000000000004</v>
      </c>
      <c r="AD59" s="222">
        <f>AC59</f>
        <v>47.556000000000004</v>
      </c>
      <c r="AE59" s="222">
        <v>0</v>
      </c>
      <c r="AF59" s="222">
        <f xml:space="preserve">                 60.82   *1.2</f>
        <v>72.983999999999995</v>
      </c>
      <c r="AG59" s="233">
        <f>AF59</f>
        <v>72.983999999999995</v>
      </c>
      <c r="AH59" s="237" t="e">
        <f t="shared" si="0"/>
        <v>#DIV/0!</v>
      </c>
    </row>
    <row r="60" spans="1:34" ht="60" customHeight="1">
      <c r="A60" s="272">
        <v>2</v>
      </c>
      <c r="B60" s="386"/>
      <c r="C60" s="377"/>
      <c r="D60" s="378"/>
      <c r="E60" s="378"/>
      <c r="F60" s="389"/>
      <c r="G60" s="379"/>
      <c r="H60" s="240" t="s">
        <v>39</v>
      </c>
      <c r="I60" s="339" t="str">
        <f>I59</f>
        <v>Закрытая</v>
      </c>
      <c r="J60" s="232">
        <v>0</v>
      </c>
      <c r="K60" s="70">
        <v>2920.3937999999998</v>
      </c>
      <c r="L60" s="70">
        <v>2920.3937999999998</v>
      </c>
      <c r="M60" s="70">
        <v>0</v>
      </c>
      <c r="N60" s="70">
        <v>3085.9819654582057</v>
      </c>
      <c r="O60" s="70">
        <v>3085.9819654582057</v>
      </c>
      <c r="P60" s="71">
        <v>0</v>
      </c>
      <c r="Q60" s="71">
        <v>2918.94</v>
      </c>
      <c r="R60" s="71">
        <v>2918.94</v>
      </c>
      <c r="S60" s="71">
        <v>0</v>
      </c>
      <c r="T60" s="71">
        <v>2918.94</v>
      </c>
      <c r="U60" s="71">
        <v>2918.94</v>
      </c>
      <c r="V60" s="71">
        <v>0</v>
      </c>
      <c r="W60" s="71">
        <v>2765.54</v>
      </c>
      <c r="X60" s="71">
        <v>2765.54</v>
      </c>
      <c r="Y60" s="69">
        <v>0</v>
      </c>
      <c r="Z60" s="69">
        <v>2765.54</v>
      </c>
      <c r="AA60" s="69">
        <v>2765.54</v>
      </c>
      <c r="AB60" s="222">
        <v>0</v>
      </c>
      <c r="AC60" s="222">
        <v>3314.9639999999995</v>
      </c>
      <c r="AD60" s="222">
        <v>3314.9639999999995</v>
      </c>
      <c r="AE60" s="222">
        <v>0</v>
      </c>
      <c r="AF60" s="222">
        <f>3132.14*1.2</f>
        <v>3758.5679999999998</v>
      </c>
      <c r="AG60" s="233">
        <f>3132.14*1.2</f>
        <v>3758.5679999999998</v>
      </c>
      <c r="AH60" s="237" t="e">
        <f t="shared" si="0"/>
        <v>#DIV/0!</v>
      </c>
    </row>
    <row r="61" spans="1:34" ht="45" customHeight="1">
      <c r="A61" s="68">
        <v>1</v>
      </c>
      <c r="B61" s="397"/>
      <c r="C61" s="383" t="s">
        <v>78</v>
      </c>
      <c r="D61" s="383" t="s">
        <v>79</v>
      </c>
      <c r="E61" s="376" t="s">
        <v>80</v>
      </c>
      <c r="F61" s="376" t="s">
        <v>184</v>
      </c>
      <c r="G61" s="377"/>
      <c r="H61" s="240" t="s">
        <v>37</v>
      </c>
      <c r="I61" s="339" t="s">
        <v>38</v>
      </c>
      <c r="J61" s="232">
        <v>0</v>
      </c>
      <c r="K61" s="70">
        <v>0</v>
      </c>
      <c r="L61" s="70">
        <v>0</v>
      </c>
      <c r="M61" s="70">
        <v>0</v>
      </c>
      <c r="N61" s="70">
        <v>0</v>
      </c>
      <c r="O61" s="70">
        <v>0</v>
      </c>
      <c r="P61" s="71">
        <v>0</v>
      </c>
      <c r="Q61" s="71">
        <v>0</v>
      </c>
      <c r="R61" s="71">
        <v>0</v>
      </c>
      <c r="S61" s="71">
        <v>0</v>
      </c>
      <c r="T61" s="71">
        <v>0</v>
      </c>
      <c r="U61" s="71">
        <v>0</v>
      </c>
      <c r="V61" s="71">
        <v>0</v>
      </c>
      <c r="W61" s="71">
        <v>0</v>
      </c>
      <c r="X61" s="71">
        <v>0</v>
      </c>
      <c r="Y61" s="69">
        <v>0</v>
      </c>
      <c r="Z61" s="69">
        <v>0</v>
      </c>
      <c r="AA61" s="69">
        <v>0</v>
      </c>
      <c r="AB61" s="222">
        <v>0</v>
      </c>
      <c r="AC61" s="222">
        <v>0</v>
      </c>
      <c r="AD61" s="222">
        <v>0</v>
      </c>
      <c r="AE61" s="222">
        <v>0</v>
      </c>
      <c r="AF61" s="222">
        <v>0</v>
      </c>
      <c r="AG61" s="233">
        <v>0</v>
      </c>
      <c r="AH61" s="237" t="e">
        <f t="shared" si="0"/>
        <v>#DIV/0!</v>
      </c>
    </row>
    <row r="62" spans="1:34" ht="60" customHeight="1">
      <c r="A62" s="68">
        <v>2</v>
      </c>
      <c r="B62" s="398"/>
      <c r="C62" s="384"/>
      <c r="D62" s="384"/>
      <c r="E62" s="378"/>
      <c r="F62" s="378"/>
      <c r="G62" s="378"/>
      <c r="H62" s="240" t="s">
        <v>39</v>
      </c>
      <c r="I62" s="339" t="str">
        <f>I61</f>
        <v>закрытая</v>
      </c>
      <c r="J62" s="232">
        <v>0</v>
      </c>
      <c r="K62" s="70">
        <v>2705.23</v>
      </c>
      <c r="L62" s="70">
        <v>2705.23</v>
      </c>
      <c r="M62" s="70">
        <v>0</v>
      </c>
      <c r="N62" s="70">
        <v>2816.74</v>
      </c>
      <c r="O62" s="70">
        <v>2816.74</v>
      </c>
      <c r="P62" s="71">
        <v>0</v>
      </c>
      <c r="Q62" s="71">
        <v>2816.74</v>
      </c>
      <c r="R62" s="71">
        <v>0</v>
      </c>
      <c r="S62" s="71">
        <v>0</v>
      </c>
      <c r="T62" s="71">
        <v>2891.26</v>
      </c>
      <c r="U62" s="71">
        <v>0</v>
      </c>
      <c r="V62" s="71">
        <v>0</v>
      </c>
      <c r="W62" s="71">
        <v>2891.26</v>
      </c>
      <c r="X62" s="71">
        <v>0</v>
      </c>
      <c r="Y62" s="69">
        <v>0</v>
      </c>
      <c r="Z62" s="69">
        <v>2995.09</v>
      </c>
      <c r="AA62" s="69">
        <v>0</v>
      </c>
      <c r="AB62" s="222">
        <v>0</v>
      </c>
      <c r="AC62" s="222">
        <v>3470.07</v>
      </c>
      <c r="AD62" s="222">
        <v>0</v>
      </c>
      <c r="AE62" s="222">
        <v>0</v>
      </c>
      <c r="AF62" s="222">
        <v>3700.05</v>
      </c>
      <c r="AG62" s="233">
        <v>0</v>
      </c>
      <c r="AH62" s="237" t="e">
        <f t="shared" si="0"/>
        <v>#DIV/0!</v>
      </c>
    </row>
    <row r="63" spans="1:34" s="74" customFormat="1" ht="54.75" customHeight="1">
      <c r="A63" s="68">
        <v>1</v>
      </c>
      <c r="B63" s="395" t="e">
        <f>#REF!+1</f>
        <v>#REF!</v>
      </c>
      <c r="C63" s="376" t="s">
        <v>81</v>
      </c>
      <c r="D63" s="376" t="s">
        <v>82</v>
      </c>
      <c r="E63" s="376" t="s">
        <v>36</v>
      </c>
      <c r="F63" s="380" t="s">
        <v>198</v>
      </c>
      <c r="G63" s="379"/>
      <c r="H63" s="240" t="s">
        <v>37</v>
      </c>
      <c r="I63" s="339" t="s">
        <v>75</v>
      </c>
      <c r="J63" s="234">
        <v>0</v>
      </c>
      <c r="K63" s="225">
        <v>31.28</v>
      </c>
      <c r="L63" s="225">
        <v>31.28</v>
      </c>
      <c r="M63" s="225">
        <v>0</v>
      </c>
      <c r="N63" s="225">
        <v>32.5</v>
      </c>
      <c r="O63" s="225">
        <v>32.5</v>
      </c>
      <c r="P63" s="72">
        <v>0</v>
      </c>
      <c r="Q63" s="72">
        <v>32.5</v>
      </c>
      <c r="R63" s="72">
        <v>32.5</v>
      </c>
      <c r="S63" s="72">
        <v>0</v>
      </c>
      <c r="T63" s="72">
        <v>34.42</v>
      </c>
      <c r="U63" s="72">
        <v>34.42</v>
      </c>
      <c r="V63" s="72">
        <v>0</v>
      </c>
      <c r="W63" s="72">
        <v>34.42</v>
      </c>
      <c r="X63" s="72">
        <v>34.42</v>
      </c>
      <c r="Y63" s="224">
        <v>0</v>
      </c>
      <c r="Z63" s="224">
        <v>36.42</v>
      </c>
      <c r="AA63" s="224">
        <v>36.42</v>
      </c>
      <c r="AB63" s="340">
        <v>0</v>
      </c>
      <c r="AC63" s="340">
        <v>66.468000000000004</v>
      </c>
      <c r="AD63" s="340">
        <v>66.468000000000004</v>
      </c>
      <c r="AE63" s="340">
        <v>0</v>
      </c>
      <c r="AF63" s="340">
        <f>60.82*1.2</f>
        <v>72.983999999999995</v>
      </c>
      <c r="AG63" s="345">
        <f>AF63</f>
        <v>72.983999999999995</v>
      </c>
      <c r="AH63" s="237" t="e">
        <f t="shared" si="0"/>
        <v>#DIV/0!</v>
      </c>
    </row>
    <row r="64" spans="1:34" s="74" customFormat="1" ht="49.5" customHeight="1">
      <c r="A64" s="272">
        <v>2</v>
      </c>
      <c r="B64" s="396"/>
      <c r="C64" s="378"/>
      <c r="D64" s="378"/>
      <c r="E64" s="378"/>
      <c r="F64" s="389"/>
      <c r="G64" s="379"/>
      <c r="H64" s="240" t="s">
        <v>39</v>
      </c>
      <c r="I64" s="339" t="str">
        <f>I63</f>
        <v>Закрытая</v>
      </c>
      <c r="J64" s="234">
        <v>0</v>
      </c>
      <c r="K64" s="225">
        <v>2920.3937999999998</v>
      </c>
      <c r="L64" s="225">
        <v>2920.3937999999998</v>
      </c>
      <c r="M64" s="225">
        <v>0</v>
      </c>
      <c r="N64" s="225">
        <v>3085.9819654582057</v>
      </c>
      <c r="O64" s="225">
        <v>3085.9819654582057</v>
      </c>
      <c r="P64" s="72">
        <v>0</v>
      </c>
      <c r="Q64" s="72">
        <v>2918.94</v>
      </c>
      <c r="R64" s="72">
        <v>2918.94</v>
      </c>
      <c r="S64" s="72">
        <v>0</v>
      </c>
      <c r="T64" s="72">
        <v>2918.94</v>
      </c>
      <c r="U64" s="72">
        <v>2918.94</v>
      </c>
      <c r="V64" s="72">
        <v>0</v>
      </c>
      <c r="W64" s="72">
        <v>2765.54</v>
      </c>
      <c r="X64" s="72">
        <v>2765.54</v>
      </c>
      <c r="Y64" s="224">
        <v>0</v>
      </c>
      <c r="Z64" s="224">
        <v>2765.54</v>
      </c>
      <c r="AA64" s="224">
        <v>2765.54</v>
      </c>
      <c r="AB64" s="222">
        <v>0</v>
      </c>
      <c r="AC64" s="222">
        <v>3314.9639999999995</v>
      </c>
      <c r="AD64" s="222">
        <v>3314.9639999999995</v>
      </c>
      <c r="AE64" s="222">
        <v>0</v>
      </c>
      <c r="AF64" s="222">
        <f>3132.14*1.2</f>
        <v>3758.5679999999998</v>
      </c>
      <c r="AG64" s="233">
        <f>3132.14*1.2</f>
        <v>3758.5679999999998</v>
      </c>
      <c r="AH64" s="237" t="e">
        <f t="shared" si="0"/>
        <v>#DIV/0!</v>
      </c>
    </row>
    <row r="65" spans="1:34" s="226" customFormat="1" ht="45" customHeight="1">
      <c r="A65" s="226">
        <v>1</v>
      </c>
      <c r="B65" s="241"/>
      <c r="C65" s="376" t="s">
        <v>40</v>
      </c>
      <c r="D65" s="376" t="s">
        <v>83</v>
      </c>
      <c r="E65" s="376" t="s">
        <v>84</v>
      </c>
      <c r="F65" s="377" t="s">
        <v>204</v>
      </c>
      <c r="G65" s="377"/>
      <c r="H65" s="240" t="s">
        <v>37</v>
      </c>
      <c r="I65" s="339" t="s">
        <v>38</v>
      </c>
      <c r="J65" s="346">
        <v>18.96</v>
      </c>
      <c r="K65" s="71">
        <v>0</v>
      </c>
      <c r="L65" s="71">
        <v>0</v>
      </c>
      <c r="M65" s="71">
        <v>19.304799999999997</v>
      </c>
      <c r="N65" s="71">
        <v>0</v>
      </c>
      <c r="O65" s="71">
        <v>0</v>
      </c>
      <c r="P65" s="71">
        <v>19.304799999999997</v>
      </c>
      <c r="Q65" s="71">
        <v>0</v>
      </c>
      <c r="R65" s="71">
        <v>0</v>
      </c>
      <c r="S65" s="71">
        <v>19.95</v>
      </c>
      <c r="T65" s="71">
        <v>0</v>
      </c>
      <c r="U65" s="71">
        <v>0</v>
      </c>
      <c r="V65" s="71">
        <v>19.95</v>
      </c>
      <c r="W65" s="71">
        <v>0</v>
      </c>
      <c r="X65" s="71">
        <v>0</v>
      </c>
      <c r="Y65" s="69">
        <v>20.86</v>
      </c>
      <c r="Z65" s="69">
        <v>0</v>
      </c>
      <c r="AA65" s="69">
        <v>0</v>
      </c>
      <c r="AB65" s="222">
        <v>27.56</v>
      </c>
      <c r="AC65" s="222">
        <v>33.623999999999995</v>
      </c>
      <c r="AD65" s="222">
        <v>33.623999999999995</v>
      </c>
      <c r="AE65" s="222">
        <v>30.46</v>
      </c>
      <c r="AF65" s="222">
        <f>32.04*1.2</f>
        <v>38.448</v>
      </c>
      <c r="AG65" s="233">
        <f>AF65</f>
        <v>38.448</v>
      </c>
      <c r="AH65" s="309">
        <f t="shared" ref="AH65:AH100" si="1">AE65/AB65*100</f>
        <v>110.52249637155298</v>
      </c>
    </row>
    <row r="66" spans="1:34" ht="60" customHeight="1">
      <c r="A66" s="68">
        <v>2</v>
      </c>
      <c r="B66" s="242"/>
      <c r="C66" s="377"/>
      <c r="D66" s="378"/>
      <c r="E66" s="378"/>
      <c r="F66" s="378"/>
      <c r="G66" s="378"/>
      <c r="H66" s="240" t="s">
        <v>39</v>
      </c>
      <c r="I66" s="339" t="str">
        <f>I65</f>
        <v>закрытая</v>
      </c>
      <c r="J66" s="346">
        <v>1327.37</v>
      </c>
      <c r="K66" s="71">
        <v>0</v>
      </c>
      <c r="L66" s="71">
        <v>0</v>
      </c>
      <c r="M66" s="71">
        <v>1351.14</v>
      </c>
      <c r="N66" s="71">
        <v>0</v>
      </c>
      <c r="O66" s="71">
        <v>0</v>
      </c>
      <c r="P66" s="71">
        <v>1351.14</v>
      </c>
      <c r="Q66" s="71">
        <v>0</v>
      </c>
      <c r="R66" s="71">
        <v>0</v>
      </c>
      <c r="S66" s="71">
        <v>1410.58</v>
      </c>
      <c r="T66" s="71">
        <v>0</v>
      </c>
      <c r="U66" s="71">
        <v>0</v>
      </c>
      <c r="V66" s="71">
        <v>1410.58</v>
      </c>
      <c r="W66" s="71">
        <v>0</v>
      </c>
      <c r="X66" s="71">
        <v>0</v>
      </c>
      <c r="Y66" s="69">
        <v>1512.15</v>
      </c>
      <c r="Z66" s="69">
        <v>0</v>
      </c>
      <c r="AA66" s="69">
        <v>0</v>
      </c>
      <c r="AB66" s="367">
        <v>2036.22</v>
      </c>
      <c r="AC66" s="222">
        <v>2092.2239999999997</v>
      </c>
      <c r="AD66" s="222">
        <v>2092.2239999999997</v>
      </c>
      <c r="AE66" s="367">
        <v>2326.91</v>
      </c>
      <c r="AF66" s="222">
        <f>1939.09*1.2</f>
        <v>2326.9079999999999</v>
      </c>
      <c r="AG66" s="233">
        <f>AF66*1.2</f>
        <v>2792.2895999999996</v>
      </c>
      <c r="AH66" s="309">
        <f t="shared" si="1"/>
        <v>114.27596232234237</v>
      </c>
    </row>
    <row r="67" spans="1:34" ht="45" customHeight="1">
      <c r="A67" s="68">
        <v>1</v>
      </c>
      <c r="B67" s="242"/>
      <c r="C67" s="377"/>
      <c r="D67" s="376" t="s">
        <v>83</v>
      </c>
      <c r="E67" s="376" t="s">
        <v>85</v>
      </c>
      <c r="F67" s="377" t="s">
        <v>194</v>
      </c>
      <c r="G67" s="377"/>
      <c r="H67" s="240" t="s">
        <v>37</v>
      </c>
      <c r="I67" s="339" t="s">
        <v>38</v>
      </c>
      <c r="J67" s="232">
        <v>18.96</v>
      </c>
      <c r="K67" s="70">
        <v>18.96</v>
      </c>
      <c r="L67" s="70">
        <v>18.96</v>
      </c>
      <c r="M67" s="70">
        <v>19.3</v>
      </c>
      <c r="N67" s="70">
        <v>19.3</v>
      </c>
      <c r="O67" s="70">
        <v>19.3</v>
      </c>
      <c r="P67" s="71">
        <v>19.3</v>
      </c>
      <c r="Q67" s="71">
        <v>19.3</v>
      </c>
      <c r="R67" s="71">
        <v>0</v>
      </c>
      <c r="S67" s="71">
        <v>19.95</v>
      </c>
      <c r="T67" s="71">
        <v>19.95</v>
      </c>
      <c r="U67" s="71">
        <v>0</v>
      </c>
      <c r="V67" s="71">
        <v>19.95</v>
      </c>
      <c r="W67" s="71">
        <v>19.95</v>
      </c>
      <c r="X67" s="71">
        <v>0</v>
      </c>
      <c r="Y67" s="69">
        <v>20.86</v>
      </c>
      <c r="Z67" s="69">
        <v>20.86</v>
      </c>
      <c r="AA67" s="69">
        <v>0</v>
      </c>
      <c r="AB67" s="222">
        <v>27.56</v>
      </c>
      <c r="AC67" s="222">
        <v>0</v>
      </c>
      <c r="AD67" s="222">
        <v>0</v>
      </c>
      <c r="AE67" s="222">
        <v>30.46</v>
      </c>
      <c r="AF67" s="222">
        <v>0</v>
      </c>
      <c r="AG67" s="233">
        <v>0</v>
      </c>
      <c r="AH67" s="237">
        <f t="shared" si="1"/>
        <v>110.52249637155298</v>
      </c>
    </row>
    <row r="68" spans="1:34" ht="51.75" customHeight="1">
      <c r="A68" s="68">
        <v>2</v>
      </c>
      <c r="B68" s="242"/>
      <c r="C68" s="377"/>
      <c r="D68" s="378"/>
      <c r="E68" s="378"/>
      <c r="F68" s="378"/>
      <c r="G68" s="378"/>
      <c r="H68" s="240" t="s">
        <v>39</v>
      </c>
      <c r="I68" s="339" t="str">
        <f>I67</f>
        <v>закрытая</v>
      </c>
      <c r="J68" s="232">
        <v>1313.2</v>
      </c>
      <c r="K68" s="70">
        <v>1313.2</v>
      </c>
      <c r="L68" s="70">
        <v>1313.2</v>
      </c>
      <c r="M68" s="70">
        <v>1364.44</v>
      </c>
      <c r="N68" s="70">
        <v>1364.44</v>
      </c>
      <c r="O68" s="70">
        <v>1364.44</v>
      </c>
      <c r="P68" s="71">
        <v>1364.44</v>
      </c>
      <c r="Q68" s="71">
        <v>1364.44</v>
      </c>
      <c r="R68" s="71">
        <v>0</v>
      </c>
      <c r="S68" s="71">
        <v>1409.71</v>
      </c>
      <c r="T68" s="71">
        <v>1409.71</v>
      </c>
      <c r="U68" s="71">
        <v>0</v>
      </c>
      <c r="V68" s="71">
        <v>1409.71</v>
      </c>
      <c r="W68" s="71">
        <v>1409.71</v>
      </c>
      <c r="X68" s="71">
        <v>0</v>
      </c>
      <c r="Y68" s="69">
        <v>1476.45</v>
      </c>
      <c r="Z68" s="69">
        <v>1476.45</v>
      </c>
      <c r="AA68" s="69">
        <v>0</v>
      </c>
      <c r="AB68" s="222">
        <v>1701.14</v>
      </c>
      <c r="AC68" s="266">
        <v>0</v>
      </c>
      <c r="AD68" s="222">
        <v>0</v>
      </c>
      <c r="AE68" s="222">
        <v>1837.55</v>
      </c>
      <c r="AF68" s="222">
        <v>0</v>
      </c>
      <c r="AG68" s="233">
        <v>0</v>
      </c>
      <c r="AH68" s="237">
        <f t="shared" si="1"/>
        <v>108.01874037410207</v>
      </c>
    </row>
    <row r="69" spans="1:34" s="248" customFormat="1" ht="51.75" customHeight="1">
      <c r="A69" s="248">
        <v>1</v>
      </c>
      <c r="B69" s="242"/>
      <c r="C69" s="377"/>
      <c r="D69" s="376" t="s">
        <v>83</v>
      </c>
      <c r="E69" s="376" t="s">
        <v>152</v>
      </c>
      <c r="F69" s="377" t="s">
        <v>178</v>
      </c>
      <c r="G69" s="377"/>
      <c r="H69" s="240" t="s">
        <v>37</v>
      </c>
      <c r="I69" s="339" t="s">
        <v>38</v>
      </c>
      <c r="J69" s="232"/>
      <c r="K69" s="70"/>
      <c r="L69" s="70"/>
      <c r="M69" s="70"/>
      <c r="N69" s="70"/>
      <c r="O69" s="70"/>
      <c r="P69" s="71">
        <v>19.3</v>
      </c>
      <c r="Q69" s="71">
        <v>0</v>
      </c>
      <c r="R69" s="71">
        <v>0</v>
      </c>
      <c r="S69" s="71">
        <v>19.95</v>
      </c>
      <c r="T69" s="71">
        <v>0</v>
      </c>
      <c r="U69" s="71">
        <v>0</v>
      </c>
      <c r="V69" s="71">
        <v>19.95</v>
      </c>
      <c r="W69" s="71">
        <v>0</v>
      </c>
      <c r="X69" s="71">
        <v>0</v>
      </c>
      <c r="Y69" s="69">
        <v>20.86</v>
      </c>
      <c r="Z69" s="69">
        <v>0</v>
      </c>
      <c r="AA69" s="69">
        <v>0</v>
      </c>
      <c r="AB69" s="341">
        <v>27.56</v>
      </c>
      <c r="AC69" s="75">
        <v>0</v>
      </c>
      <c r="AD69" s="342">
        <v>33.619999999999997</v>
      </c>
      <c r="AE69" s="222">
        <v>30.46</v>
      </c>
      <c r="AF69" s="75">
        <v>0</v>
      </c>
      <c r="AG69" s="233">
        <v>38.450000000000003</v>
      </c>
      <c r="AH69" s="249">
        <f t="shared" si="1"/>
        <v>110.52249637155298</v>
      </c>
    </row>
    <row r="70" spans="1:34" s="248" customFormat="1" ht="51.75" customHeight="1">
      <c r="A70" s="248">
        <v>2</v>
      </c>
      <c r="B70" s="243"/>
      <c r="C70" s="378"/>
      <c r="D70" s="378"/>
      <c r="E70" s="378"/>
      <c r="F70" s="378"/>
      <c r="G70" s="378"/>
      <c r="H70" s="240" t="s">
        <v>39</v>
      </c>
      <c r="I70" s="339" t="str">
        <f>I69</f>
        <v>закрытая</v>
      </c>
      <c r="J70" s="232"/>
      <c r="K70" s="70"/>
      <c r="L70" s="70"/>
      <c r="M70" s="70"/>
      <c r="N70" s="70"/>
      <c r="O70" s="70"/>
      <c r="P70" s="71">
        <v>1356.8</v>
      </c>
      <c r="Q70" s="71">
        <v>0</v>
      </c>
      <c r="R70" s="71">
        <v>0</v>
      </c>
      <c r="S70" s="71">
        <v>1392.46</v>
      </c>
      <c r="T70" s="71">
        <v>0</v>
      </c>
      <c r="U70" s="71">
        <v>0</v>
      </c>
      <c r="V70" s="71">
        <v>1392.46</v>
      </c>
      <c r="W70" s="71">
        <v>0</v>
      </c>
      <c r="X70" s="71">
        <v>0</v>
      </c>
      <c r="Y70" s="69">
        <v>1448.24</v>
      </c>
      <c r="Z70" s="69">
        <v>0</v>
      </c>
      <c r="AA70" s="69">
        <v>0</v>
      </c>
      <c r="AB70" s="341">
        <v>1571.29</v>
      </c>
      <c r="AC70" s="75">
        <v>0</v>
      </c>
      <c r="AD70" s="342">
        <v>1571.29</v>
      </c>
      <c r="AE70" s="222">
        <v>1717.71</v>
      </c>
      <c r="AF70" s="75">
        <v>0</v>
      </c>
      <c r="AG70" s="233">
        <v>1717.71</v>
      </c>
      <c r="AH70" s="249">
        <f t="shared" si="1"/>
        <v>109.3184580822127</v>
      </c>
    </row>
    <row r="71" spans="1:34" ht="69" customHeight="1">
      <c r="A71" s="68">
        <v>1</v>
      </c>
      <c r="B71" s="382"/>
      <c r="C71" s="376" t="s">
        <v>50</v>
      </c>
      <c r="D71" s="387" t="s">
        <v>86</v>
      </c>
      <c r="E71" s="376" t="s">
        <v>87</v>
      </c>
      <c r="F71" s="376" t="s">
        <v>181</v>
      </c>
      <c r="G71" s="86"/>
      <c r="H71" s="240" t="s">
        <v>54</v>
      </c>
      <c r="I71" s="339" t="s">
        <v>46</v>
      </c>
      <c r="J71" s="232">
        <v>16.567</v>
      </c>
      <c r="K71" s="70">
        <v>16.567</v>
      </c>
      <c r="L71" s="70">
        <v>16.567</v>
      </c>
      <c r="M71" s="70">
        <v>17.059999999999999</v>
      </c>
      <c r="N71" s="70">
        <v>17.059999999999999</v>
      </c>
      <c r="O71" s="70">
        <v>17.059999999999999</v>
      </c>
      <c r="P71" s="71">
        <v>17.059999999999999</v>
      </c>
      <c r="Q71" s="71">
        <v>17.059999999999999</v>
      </c>
      <c r="R71" s="71">
        <v>0</v>
      </c>
      <c r="S71" s="71">
        <v>17.059999999999999</v>
      </c>
      <c r="T71" s="71">
        <v>17.059999999999999</v>
      </c>
      <c r="U71" s="71">
        <v>0</v>
      </c>
      <c r="V71" s="71">
        <v>17.059999999999999</v>
      </c>
      <c r="W71" s="71">
        <v>17.059999999999999</v>
      </c>
      <c r="X71" s="71">
        <v>0</v>
      </c>
      <c r="Y71" s="69">
        <v>18</v>
      </c>
      <c r="Z71" s="69">
        <v>18</v>
      </c>
      <c r="AA71" s="69">
        <v>0</v>
      </c>
      <c r="AB71" s="222">
        <v>0</v>
      </c>
      <c r="AC71" s="267">
        <v>21.61</v>
      </c>
      <c r="AD71" s="222">
        <v>0</v>
      </c>
      <c r="AE71" s="222">
        <v>0</v>
      </c>
      <c r="AF71" s="222">
        <v>25.94</v>
      </c>
      <c r="AG71" s="233">
        <v>0</v>
      </c>
      <c r="AH71" s="237" t="e">
        <f t="shared" si="1"/>
        <v>#DIV/0!</v>
      </c>
    </row>
    <row r="72" spans="1:34" ht="64.5" customHeight="1">
      <c r="A72" s="68">
        <v>2</v>
      </c>
      <c r="B72" s="382"/>
      <c r="C72" s="377"/>
      <c r="D72" s="388"/>
      <c r="E72" s="378"/>
      <c r="F72" s="378"/>
      <c r="G72" s="87"/>
      <c r="H72" s="240" t="s">
        <v>39</v>
      </c>
      <c r="I72" s="339" t="str">
        <f>I71</f>
        <v>открытая</v>
      </c>
      <c r="J72" s="232">
        <v>1636.4</v>
      </c>
      <c r="K72" s="70">
        <v>1881.2</v>
      </c>
      <c r="L72" s="70">
        <v>1881.2</v>
      </c>
      <c r="M72" s="70">
        <v>1741.13</v>
      </c>
      <c r="N72" s="70">
        <v>1881.2</v>
      </c>
      <c r="O72" s="70">
        <v>1881.2</v>
      </c>
      <c r="P72" s="71">
        <v>1741.13</v>
      </c>
      <c r="Q72" s="71">
        <v>1881.2</v>
      </c>
      <c r="R72" s="71">
        <v>0</v>
      </c>
      <c r="S72" s="71">
        <v>1838.63</v>
      </c>
      <c r="T72" s="71">
        <v>1947.3186000000001</v>
      </c>
      <c r="U72" s="71">
        <v>0</v>
      </c>
      <c r="V72" s="71">
        <v>1838.63</v>
      </c>
      <c r="W72" s="71">
        <v>1947.3186000000001</v>
      </c>
      <c r="X72" s="71">
        <v>0</v>
      </c>
      <c r="Y72" s="69">
        <v>1970.13</v>
      </c>
      <c r="Z72" s="69">
        <v>1970.13</v>
      </c>
      <c r="AA72" s="69">
        <v>0</v>
      </c>
      <c r="AB72" s="222">
        <v>0</v>
      </c>
      <c r="AC72" s="222">
        <v>2617.25</v>
      </c>
      <c r="AD72" s="222">
        <v>0</v>
      </c>
      <c r="AE72" s="222">
        <v>0</v>
      </c>
      <c r="AF72" s="222">
        <v>3009.84</v>
      </c>
      <c r="AG72" s="233">
        <v>0</v>
      </c>
      <c r="AH72" s="237" t="e">
        <f t="shared" si="1"/>
        <v>#DIV/0!</v>
      </c>
    </row>
    <row r="73" spans="1:34" ht="58.5" customHeight="1">
      <c r="A73" s="68">
        <v>1</v>
      </c>
      <c r="B73" s="385"/>
      <c r="C73" s="377"/>
      <c r="D73" s="387" t="s">
        <v>86</v>
      </c>
      <c r="E73" s="376" t="s">
        <v>88</v>
      </c>
      <c r="F73" s="376" t="s">
        <v>180</v>
      </c>
      <c r="G73" s="86"/>
      <c r="H73" s="240" t="s">
        <v>54</v>
      </c>
      <c r="I73" s="339" t="s">
        <v>46</v>
      </c>
      <c r="J73" s="232">
        <v>34.72</v>
      </c>
      <c r="K73" s="70">
        <v>34.72</v>
      </c>
      <c r="L73" s="70">
        <v>34.72</v>
      </c>
      <c r="M73" s="70">
        <v>35.74</v>
      </c>
      <c r="N73" s="70">
        <v>35.74</v>
      </c>
      <c r="O73" s="70">
        <v>35.74</v>
      </c>
      <c r="P73" s="71">
        <v>35.74</v>
      </c>
      <c r="Q73" s="71">
        <v>0</v>
      </c>
      <c r="R73" s="71">
        <v>35.74</v>
      </c>
      <c r="S73" s="71">
        <v>37.799999999999997</v>
      </c>
      <c r="T73" s="71">
        <v>0</v>
      </c>
      <c r="U73" s="71">
        <v>37.799999999999997</v>
      </c>
      <c r="V73" s="71">
        <v>37.799999999999997</v>
      </c>
      <c r="W73" s="71">
        <v>0</v>
      </c>
      <c r="X73" s="71">
        <v>37.799999999999997</v>
      </c>
      <c r="Y73" s="69">
        <v>40.909999999999997</v>
      </c>
      <c r="Z73" s="69">
        <v>0</v>
      </c>
      <c r="AA73" s="69">
        <v>40.909999999999997</v>
      </c>
      <c r="AB73" s="222">
        <v>31.49</v>
      </c>
      <c r="AC73" s="222">
        <v>31.49</v>
      </c>
      <c r="AD73" s="222">
        <v>0</v>
      </c>
      <c r="AE73" s="222">
        <v>34.36</v>
      </c>
      <c r="AF73" s="222">
        <v>34.36</v>
      </c>
      <c r="AG73" s="233">
        <v>0</v>
      </c>
      <c r="AH73" s="237">
        <f t="shared" si="1"/>
        <v>109.11400444585584</v>
      </c>
    </row>
    <row r="74" spans="1:34" ht="57.75" customHeight="1">
      <c r="A74" s="68">
        <v>2</v>
      </c>
      <c r="B74" s="386"/>
      <c r="C74" s="377"/>
      <c r="D74" s="388"/>
      <c r="E74" s="378"/>
      <c r="F74" s="378"/>
      <c r="G74" s="87"/>
      <c r="H74" s="240" t="s">
        <v>39</v>
      </c>
      <c r="I74" s="339" t="str">
        <f>I73</f>
        <v>открытая</v>
      </c>
      <c r="J74" s="232">
        <v>1183.78</v>
      </c>
      <c r="K74" s="70">
        <v>1183.78</v>
      </c>
      <c r="L74" s="70">
        <v>1183.78</v>
      </c>
      <c r="M74" s="70">
        <v>1229.94</v>
      </c>
      <c r="N74" s="70">
        <v>1229.94</v>
      </c>
      <c r="O74" s="70">
        <v>1229.94</v>
      </c>
      <c r="P74" s="71">
        <v>1223.8599999999999</v>
      </c>
      <c r="Q74" s="71">
        <v>0</v>
      </c>
      <c r="R74" s="71">
        <v>1223.8599999999999</v>
      </c>
      <c r="S74" s="71">
        <v>1223.8599999999999</v>
      </c>
      <c r="T74" s="71">
        <v>0</v>
      </c>
      <c r="U74" s="71">
        <v>1223.8599999999999</v>
      </c>
      <c r="V74" s="71">
        <v>1223.8599999999999</v>
      </c>
      <c r="W74" s="71">
        <v>0</v>
      </c>
      <c r="X74" s="71">
        <v>1223.8599999999999</v>
      </c>
      <c r="Y74" s="69">
        <v>1303.8599999999999</v>
      </c>
      <c r="Z74" s="69">
        <v>0</v>
      </c>
      <c r="AA74" s="69">
        <v>1303.8599999999999</v>
      </c>
      <c r="AB74" s="222">
        <v>1686.48</v>
      </c>
      <c r="AC74" s="222">
        <v>1686.48</v>
      </c>
      <c r="AD74" s="222">
        <v>0</v>
      </c>
      <c r="AE74" s="222">
        <v>1828.75</v>
      </c>
      <c r="AF74" s="222">
        <v>1828.75</v>
      </c>
      <c r="AG74" s="233">
        <v>0</v>
      </c>
      <c r="AH74" s="237">
        <f t="shared" si="1"/>
        <v>108.43591385607894</v>
      </c>
    </row>
    <row r="75" spans="1:34" ht="47.25" customHeight="1">
      <c r="A75" s="68">
        <v>1</v>
      </c>
      <c r="B75" s="385"/>
      <c r="C75" s="377"/>
      <c r="D75" s="383" t="s">
        <v>86</v>
      </c>
      <c r="E75" s="376" t="s">
        <v>89</v>
      </c>
      <c r="F75" s="380" t="s">
        <v>198</v>
      </c>
      <c r="G75" s="85"/>
      <c r="H75" s="240" t="s">
        <v>37</v>
      </c>
      <c r="I75" s="339" t="s">
        <v>75</v>
      </c>
      <c r="J75" s="232">
        <v>0</v>
      </c>
      <c r="K75" s="70">
        <v>15.69</v>
      </c>
      <c r="L75" s="70">
        <v>15.69</v>
      </c>
      <c r="M75" s="70">
        <v>0</v>
      </c>
      <c r="N75" s="70">
        <v>16.27</v>
      </c>
      <c r="O75" s="70">
        <v>16.27</v>
      </c>
      <c r="P75" s="71">
        <v>0</v>
      </c>
      <c r="Q75" s="71">
        <v>16.27</v>
      </c>
      <c r="R75" s="71">
        <v>16.27</v>
      </c>
      <c r="S75" s="71">
        <v>0</v>
      </c>
      <c r="T75" s="71">
        <v>16.510000000000002</v>
      </c>
      <c r="U75" s="71">
        <v>16.510000000000002</v>
      </c>
      <c r="V75" s="71">
        <v>0</v>
      </c>
      <c r="W75" s="71">
        <v>16.510000000000002</v>
      </c>
      <c r="X75" s="71">
        <v>16.510000000000002</v>
      </c>
      <c r="Y75" s="69">
        <v>0</v>
      </c>
      <c r="Z75" s="69">
        <v>17.04</v>
      </c>
      <c r="AA75" s="69">
        <v>17.04</v>
      </c>
      <c r="AB75" s="222">
        <v>0</v>
      </c>
      <c r="AC75" s="222">
        <v>29.831999999999997</v>
      </c>
      <c r="AD75" s="222">
        <v>29.831999999999997</v>
      </c>
      <c r="AE75" s="222">
        <v>0</v>
      </c>
      <c r="AF75" s="222">
        <f>26.69*1.2</f>
        <v>32.027999999999999</v>
      </c>
      <c r="AG75" s="233">
        <f>AF75</f>
        <v>32.027999999999999</v>
      </c>
      <c r="AH75" s="237" t="e">
        <f t="shared" si="1"/>
        <v>#DIV/0!</v>
      </c>
    </row>
    <row r="76" spans="1:34" ht="77.25" customHeight="1" thickBot="1">
      <c r="A76" s="272">
        <v>2</v>
      </c>
      <c r="B76" s="385"/>
      <c r="C76" s="377"/>
      <c r="D76" s="384"/>
      <c r="E76" s="377"/>
      <c r="F76" s="389"/>
      <c r="G76" s="86"/>
      <c r="H76" s="240" t="s">
        <v>39</v>
      </c>
      <c r="I76" s="339" t="str">
        <f>I75</f>
        <v>Закрытая</v>
      </c>
      <c r="J76" s="232">
        <v>0</v>
      </c>
      <c r="K76" s="70">
        <v>2920.3937999999998</v>
      </c>
      <c r="L76" s="70">
        <v>2920.3937999999998</v>
      </c>
      <c r="M76" s="70">
        <v>0</v>
      </c>
      <c r="N76" s="70">
        <v>3085.9819654582057</v>
      </c>
      <c r="O76" s="70">
        <v>3085.9819654582057</v>
      </c>
      <c r="P76" s="71">
        <v>0</v>
      </c>
      <c r="Q76" s="71">
        <v>2918.94</v>
      </c>
      <c r="R76" s="71">
        <v>2918.94</v>
      </c>
      <c r="S76" s="71">
        <v>0</v>
      </c>
      <c r="T76" s="71">
        <v>2918.94</v>
      </c>
      <c r="U76" s="71">
        <v>2918.94</v>
      </c>
      <c r="V76" s="227">
        <v>0</v>
      </c>
      <c r="W76" s="227">
        <v>2765.54</v>
      </c>
      <c r="X76" s="227">
        <v>2765.54</v>
      </c>
      <c r="Y76" s="228">
        <v>0</v>
      </c>
      <c r="Z76" s="228">
        <v>2765.54</v>
      </c>
      <c r="AA76" s="228">
        <v>2765.54</v>
      </c>
      <c r="AB76" s="222">
        <v>0</v>
      </c>
      <c r="AC76" s="222">
        <v>3314.9639999999995</v>
      </c>
      <c r="AD76" s="222">
        <v>3314.9639999999995</v>
      </c>
      <c r="AE76" s="222">
        <v>0</v>
      </c>
      <c r="AF76" s="222">
        <f>3132.14*1.2</f>
        <v>3758.5679999999998</v>
      </c>
      <c r="AG76" s="233">
        <f>3132.14*1.2</f>
        <v>3758.5679999999998</v>
      </c>
      <c r="AH76" s="237" t="e">
        <f t="shared" si="1"/>
        <v>#DIV/0!</v>
      </c>
    </row>
    <row r="77" spans="1:34" ht="45" customHeight="1">
      <c r="A77" s="68">
        <v>1</v>
      </c>
      <c r="B77" s="385"/>
      <c r="C77" s="377"/>
      <c r="D77" s="383" t="s">
        <v>86</v>
      </c>
      <c r="E77" s="376" t="s">
        <v>89</v>
      </c>
      <c r="F77" s="380" t="s">
        <v>198</v>
      </c>
      <c r="G77" s="86"/>
      <c r="H77" s="369" t="s">
        <v>37</v>
      </c>
      <c r="I77" s="372" t="s">
        <v>75</v>
      </c>
      <c r="J77" s="232">
        <v>10.08</v>
      </c>
      <c r="K77" s="70">
        <v>10.08</v>
      </c>
      <c r="L77" s="70">
        <v>10.08</v>
      </c>
      <c r="M77" s="70">
        <v>11.34</v>
      </c>
      <c r="N77" s="70">
        <v>11.34</v>
      </c>
      <c r="O77" s="70">
        <v>11.34</v>
      </c>
      <c r="P77" s="71">
        <v>11.34</v>
      </c>
      <c r="Q77" s="71">
        <v>11.34</v>
      </c>
      <c r="R77" s="71">
        <v>11.34</v>
      </c>
      <c r="S77" s="71">
        <v>12.07</v>
      </c>
      <c r="T77" s="71">
        <v>12.07</v>
      </c>
      <c r="U77" s="71">
        <v>12.07</v>
      </c>
      <c r="V77" s="71">
        <v>11.96</v>
      </c>
      <c r="W77" s="71">
        <v>11.96</v>
      </c>
      <c r="X77" s="71">
        <v>11.96</v>
      </c>
      <c r="Y77" s="69">
        <v>12.07</v>
      </c>
      <c r="Z77" s="69">
        <v>12.07</v>
      </c>
      <c r="AA77" s="69">
        <v>12.07</v>
      </c>
      <c r="AB77" s="222">
        <v>17.28</v>
      </c>
      <c r="AC77" s="222">
        <v>20.736000000000001</v>
      </c>
      <c r="AD77" s="222">
        <v>20.736000000000001</v>
      </c>
      <c r="AE77" s="222">
        <v>19.82</v>
      </c>
      <c r="AF77" s="222">
        <f>19.82*1.2</f>
        <v>23.783999999999999</v>
      </c>
      <c r="AG77" s="233">
        <f>AF77</f>
        <v>23.783999999999999</v>
      </c>
      <c r="AH77" s="237">
        <f t="shared" si="1"/>
        <v>114.69907407407408</v>
      </c>
    </row>
    <row r="78" spans="1:34" ht="78" customHeight="1">
      <c r="A78" s="272">
        <v>2</v>
      </c>
      <c r="B78" s="385"/>
      <c r="C78" s="377"/>
      <c r="D78" s="384"/>
      <c r="E78" s="377"/>
      <c r="F78" s="389"/>
      <c r="G78" s="87"/>
      <c r="H78" s="240" t="s">
        <v>39</v>
      </c>
      <c r="I78" s="339" t="str">
        <f>I77</f>
        <v>Закрытая</v>
      </c>
      <c r="J78" s="232">
        <v>2128.9999999999959</v>
      </c>
      <c r="K78" s="70">
        <v>2920.3937999999998</v>
      </c>
      <c r="L78" s="70">
        <v>2920.3937999999998</v>
      </c>
      <c r="M78" s="70">
        <v>2186.4829942000001</v>
      </c>
      <c r="N78" s="70">
        <v>3085.9819654582057</v>
      </c>
      <c r="O78" s="70">
        <v>3085.9819654582057</v>
      </c>
      <c r="P78" s="71">
        <v>2186.4829999999997</v>
      </c>
      <c r="Q78" s="71">
        <v>2918.94</v>
      </c>
      <c r="R78" s="71">
        <v>2918.94</v>
      </c>
      <c r="S78" s="71">
        <v>2313.3000000000002</v>
      </c>
      <c r="T78" s="71">
        <v>2918.94</v>
      </c>
      <c r="U78" s="71">
        <v>2918.94</v>
      </c>
      <c r="V78" s="71">
        <f>1960.42289322034*1.18</f>
        <v>2313.2990140000011</v>
      </c>
      <c r="W78" s="71">
        <v>2765.54</v>
      </c>
      <c r="X78" s="71">
        <v>2765.54</v>
      </c>
      <c r="Y78" s="69">
        <f>2101.5733415322*1.18</f>
        <v>2479.8565430079962</v>
      </c>
      <c r="Z78" s="69">
        <v>2765.54</v>
      </c>
      <c r="AA78" s="69">
        <v>2765.54</v>
      </c>
      <c r="AB78" s="222">
        <v>2950.21</v>
      </c>
      <c r="AC78" s="222">
        <v>3314.9639999999995</v>
      </c>
      <c r="AD78" s="222">
        <v>3314.9639999999995</v>
      </c>
      <c r="AE78" s="222">
        <v>2979.71</v>
      </c>
      <c r="AF78" s="222">
        <f>3132.14*1.2</f>
        <v>3758.5679999999998</v>
      </c>
      <c r="AG78" s="233">
        <f>3132.14*1.2</f>
        <v>3758.5679999999998</v>
      </c>
      <c r="AH78" s="237">
        <f t="shared" si="1"/>
        <v>100.99992881862647</v>
      </c>
    </row>
    <row r="79" spans="1:34" ht="45" customHeight="1">
      <c r="A79" s="68">
        <v>1</v>
      </c>
      <c r="B79" s="385"/>
      <c r="C79" s="377"/>
      <c r="D79" s="383" t="s">
        <v>86</v>
      </c>
      <c r="E79" s="376" t="s">
        <v>186</v>
      </c>
      <c r="F79" s="376" t="s">
        <v>191</v>
      </c>
      <c r="G79" s="86"/>
      <c r="H79" s="240" t="s">
        <v>37</v>
      </c>
      <c r="I79" s="339" t="s">
        <v>38</v>
      </c>
      <c r="J79" s="232">
        <v>18.52</v>
      </c>
      <c r="K79" s="70">
        <v>18.52</v>
      </c>
      <c r="L79" s="70">
        <v>18.52</v>
      </c>
      <c r="M79" s="70">
        <v>19.2</v>
      </c>
      <c r="N79" s="70">
        <v>19.2</v>
      </c>
      <c r="O79" s="70">
        <v>19.2</v>
      </c>
      <c r="P79" s="71">
        <v>19.2</v>
      </c>
      <c r="Q79" s="71">
        <v>19.2</v>
      </c>
      <c r="R79" s="71">
        <v>19.2</v>
      </c>
      <c r="S79" s="71">
        <v>19.48</v>
      </c>
      <c r="T79" s="71">
        <v>19.48</v>
      </c>
      <c r="U79" s="71">
        <v>19.48</v>
      </c>
      <c r="V79" s="71">
        <v>19.48</v>
      </c>
      <c r="W79" s="71">
        <v>19.48</v>
      </c>
      <c r="X79" s="71">
        <v>19.48</v>
      </c>
      <c r="Y79" s="69">
        <v>20.11</v>
      </c>
      <c r="Z79" s="69">
        <v>20.11</v>
      </c>
      <c r="AA79" s="69">
        <v>20.11</v>
      </c>
      <c r="AB79" s="222">
        <v>26.58</v>
      </c>
      <c r="AC79" s="222">
        <v>29.831999999999997</v>
      </c>
      <c r="AD79" s="222">
        <v>29.831999999999997</v>
      </c>
      <c r="AE79" s="222">
        <f>24.25*1.2</f>
        <v>29.099999999999998</v>
      </c>
      <c r="AF79" s="222">
        <f>26.69*1.2</f>
        <v>32.027999999999999</v>
      </c>
      <c r="AG79" s="233">
        <f>AF79</f>
        <v>32.027999999999999</v>
      </c>
      <c r="AH79" s="237">
        <f t="shared" si="1"/>
        <v>109.48081264108352</v>
      </c>
    </row>
    <row r="80" spans="1:34" ht="81" customHeight="1">
      <c r="A80" s="68">
        <v>2</v>
      </c>
      <c r="B80" s="385"/>
      <c r="C80" s="377"/>
      <c r="D80" s="384"/>
      <c r="E80" s="377"/>
      <c r="F80" s="378"/>
      <c r="G80" s="87"/>
      <c r="H80" s="240" t="s">
        <v>39</v>
      </c>
      <c r="I80" s="339" t="str">
        <f>I79</f>
        <v>закрытая</v>
      </c>
      <c r="J80" s="232">
        <v>1627.82</v>
      </c>
      <c r="K80" s="70">
        <v>1661.24</v>
      </c>
      <c r="L80" s="70">
        <v>1661.24</v>
      </c>
      <c r="M80" s="70">
        <v>1669.55</v>
      </c>
      <c r="N80" s="70">
        <v>1669.55</v>
      </c>
      <c r="O80" s="70">
        <v>1669.55</v>
      </c>
      <c r="P80" s="71">
        <v>1669.55</v>
      </c>
      <c r="Q80" s="71">
        <v>1669.55</v>
      </c>
      <c r="R80" s="71">
        <v>1669.55</v>
      </c>
      <c r="S80" s="71">
        <v>1689.03</v>
      </c>
      <c r="T80" s="71">
        <v>1689.03</v>
      </c>
      <c r="U80" s="71">
        <v>1689.03</v>
      </c>
      <c r="V80" s="71">
        <v>1689.03</v>
      </c>
      <c r="W80" s="71">
        <v>1689.03</v>
      </c>
      <c r="X80" s="71">
        <v>1689.03</v>
      </c>
      <c r="Y80" s="69">
        <v>1753.22</v>
      </c>
      <c r="Z80" s="69">
        <f>Y80</f>
        <v>1753.22</v>
      </c>
      <c r="AA80" s="69">
        <f>Z80</f>
        <v>1753.22</v>
      </c>
      <c r="AB80" s="367">
        <v>2231.2199999999998</v>
      </c>
      <c r="AC80" s="222">
        <v>2326.752</v>
      </c>
      <c r="AD80" s="222">
        <v>2326.752</v>
      </c>
      <c r="AE80" s="222">
        <v>2403.02</v>
      </c>
      <c r="AF80" s="222">
        <f>AF82</f>
        <v>2598.9719999999998</v>
      </c>
      <c r="AG80" s="233">
        <f>AF80</f>
        <v>2598.9719999999998</v>
      </c>
      <c r="AH80" s="237">
        <f t="shared" si="1"/>
        <v>107.69982341499271</v>
      </c>
    </row>
    <row r="81" spans="1:34" ht="45" customHeight="1">
      <c r="A81" s="68">
        <v>1</v>
      </c>
      <c r="B81" s="385"/>
      <c r="C81" s="377"/>
      <c r="D81" s="383" t="s">
        <v>86</v>
      </c>
      <c r="E81" s="376" t="s">
        <v>186</v>
      </c>
      <c r="F81" s="377" t="s">
        <v>190</v>
      </c>
      <c r="G81" s="86"/>
      <c r="H81" s="240" t="s">
        <v>54</v>
      </c>
      <c r="I81" s="339" t="s">
        <v>46</v>
      </c>
      <c r="J81" s="232">
        <v>19.45</v>
      </c>
      <c r="K81" s="70">
        <v>19.45</v>
      </c>
      <c r="L81" s="70">
        <v>19.45</v>
      </c>
      <c r="M81" s="70">
        <v>20.2</v>
      </c>
      <c r="N81" s="70">
        <v>23.14</v>
      </c>
      <c r="O81" s="70">
        <v>23.14</v>
      </c>
      <c r="P81" s="71">
        <v>20.2</v>
      </c>
      <c r="Q81" s="71">
        <v>22.93</v>
      </c>
      <c r="R81" s="71">
        <v>22.93</v>
      </c>
      <c r="S81" s="72">
        <v>20.2</v>
      </c>
      <c r="T81" s="71">
        <v>22.93</v>
      </c>
      <c r="U81" s="71">
        <v>22.93</v>
      </c>
      <c r="V81" s="76">
        <v>22.93</v>
      </c>
      <c r="W81" s="71">
        <v>22.93</v>
      </c>
      <c r="X81" s="71">
        <v>22.93</v>
      </c>
      <c r="Y81" s="69">
        <v>23.79</v>
      </c>
      <c r="Z81" s="69">
        <f>Y81</f>
        <v>23.79</v>
      </c>
      <c r="AA81" s="69">
        <f>Z81</f>
        <v>23.79</v>
      </c>
      <c r="AB81" s="367">
        <v>30.29</v>
      </c>
      <c r="AC81" s="222">
        <v>35.495999999999995</v>
      </c>
      <c r="AD81" s="222">
        <v>35.495999999999995</v>
      </c>
      <c r="AE81" s="367">
        <v>32.42</v>
      </c>
      <c r="AF81" s="222">
        <f>29.58*1.2</f>
        <v>35.495999999999995</v>
      </c>
      <c r="AG81" s="233">
        <f>AF81</f>
        <v>35.495999999999995</v>
      </c>
      <c r="AH81" s="237">
        <f t="shared" si="1"/>
        <v>107.0320237702212</v>
      </c>
    </row>
    <row r="82" spans="1:34" ht="60" customHeight="1">
      <c r="A82" s="68">
        <v>2</v>
      </c>
      <c r="B82" s="385"/>
      <c r="C82" s="377"/>
      <c r="D82" s="384"/>
      <c r="E82" s="378"/>
      <c r="F82" s="378"/>
      <c r="G82" s="87"/>
      <c r="H82" s="240" t="s">
        <v>39</v>
      </c>
      <c r="I82" s="339" t="str">
        <f>I81</f>
        <v>открытая</v>
      </c>
      <c r="J82" s="232">
        <v>1445.41</v>
      </c>
      <c r="K82" s="70">
        <v>1661.24</v>
      </c>
      <c r="L82" s="70">
        <v>1661.24</v>
      </c>
      <c r="M82" s="70">
        <v>1532.14</v>
      </c>
      <c r="N82" s="70">
        <v>1669.55</v>
      </c>
      <c r="O82" s="70">
        <v>1669.55</v>
      </c>
      <c r="P82" s="71">
        <v>1532.14</v>
      </c>
      <c r="Q82" s="71">
        <v>1669.55</v>
      </c>
      <c r="R82" s="71">
        <v>1669.55</v>
      </c>
      <c r="S82" s="72">
        <v>1532.14</v>
      </c>
      <c r="T82" s="71">
        <v>1689.03</v>
      </c>
      <c r="U82" s="71">
        <v>1689.03</v>
      </c>
      <c r="V82" s="76">
        <v>1689.03</v>
      </c>
      <c r="W82" s="71">
        <v>1689.03</v>
      </c>
      <c r="X82" s="71">
        <v>1689.03</v>
      </c>
      <c r="Y82" s="69">
        <f>Y80</f>
        <v>1753.22</v>
      </c>
      <c r="Z82" s="69">
        <f>Z80</f>
        <v>1753.22</v>
      </c>
      <c r="AA82" s="69">
        <f>AA80</f>
        <v>1753.22</v>
      </c>
      <c r="AB82" s="367">
        <v>2231.2199999999998</v>
      </c>
      <c r="AC82" s="222">
        <v>2326.752</v>
      </c>
      <c r="AD82" s="222">
        <v>2326.752</v>
      </c>
      <c r="AE82" s="367">
        <v>2403.02</v>
      </c>
      <c r="AF82" s="222">
        <f>2165.81*1.2</f>
        <v>2598.9719999999998</v>
      </c>
      <c r="AG82" s="233">
        <f>AF82</f>
        <v>2598.9719999999998</v>
      </c>
      <c r="AH82" s="237">
        <f t="shared" si="1"/>
        <v>107.69982341499271</v>
      </c>
    </row>
    <row r="83" spans="1:34" ht="60" customHeight="1">
      <c r="A83" s="68">
        <v>1</v>
      </c>
      <c r="B83" s="365"/>
      <c r="C83" s="377"/>
      <c r="D83" s="383" t="s">
        <v>86</v>
      </c>
      <c r="E83" s="376" t="s">
        <v>90</v>
      </c>
      <c r="F83" s="376" t="s">
        <v>188</v>
      </c>
      <c r="G83" s="361"/>
      <c r="H83" s="240" t="s">
        <v>37</v>
      </c>
      <c r="I83" s="339" t="s">
        <v>38</v>
      </c>
      <c r="J83" s="232"/>
      <c r="K83" s="70"/>
      <c r="L83" s="70"/>
      <c r="M83" s="70"/>
      <c r="N83" s="70"/>
      <c r="O83" s="70"/>
      <c r="P83" s="71"/>
      <c r="Q83" s="71"/>
      <c r="R83" s="71"/>
      <c r="S83" s="72"/>
      <c r="T83" s="71"/>
      <c r="U83" s="71"/>
      <c r="V83" s="76"/>
      <c r="W83" s="71"/>
      <c r="X83" s="71"/>
      <c r="Y83" s="69"/>
      <c r="Z83" s="69"/>
      <c r="AA83" s="69"/>
      <c r="AB83" s="222">
        <v>0</v>
      </c>
      <c r="AC83" s="222">
        <v>0</v>
      </c>
      <c r="AD83" s="245">
        <v>29.831999999999997</v>
      </c>
      <c r="AE83" s="222">
        <v>0</v>
      </c>
      <c r="AF83" s="222">
        <v>0</v>
      </c>
      <c r="AG83" s="247">
        <f>29.69*1.2</f>
        <v>35.628</v>
      </c>
      <c r="AH83" s="237" t="e">
        <f t="shared" si="1"/>
        <v>#DIV/0!</v>
      </c>
    </row>
    <row r="84" spans="1:34" ht="60" customHeight="1">
      <c r="A84" s="68">
        <v>2</v>
      </c>
      <c r="B84" s="365"/>
      <c r="C84" s="377"/>
      <c r="D84" s="384"/>
      <c r="E84" s="378"/>
      <c r="F84" s="378"/>
      <c r="G84" s="361"/>
      <c r="H84" s="240" t="s">
        <v>39</v>
      </c>
      <c r="I84" s="339" t="str">
        <f>I83</f>
        <v>закрытая</v>
      </c>
      <c r="J84" s="232"/>
      <c r="K84" s="70"/>
      <c r="L84" s="70"/>
      <c r="M84" s="70"/>
      <c r="N84" s="70"/>
      <c r="O84" s="70"/>
      <c r="P84" s="71"/>
      <c r="Q84" s="71"/>
      <c r="R84" s="71"/>
      <c r="S84" s="72"/>
      <c r="T84" s="71"/>
      <c r="U84" s="71"/>
      <c r="V84" s="76"/>
      <c r="W84" s="71"/>
      <c r="X84" s="71"/>
      <c r="Y84" s="69"/>
      <c r="Z84" s="69"/>
      <c r="AA84" s="69"/>
      <c r="AB84" s="222">
        <v>0</v>
      </c>
      <c r="AC84" s="222">
        <v>0</v>
      </c>
      <c r="AD84" s="245">
        <v>2769.9120000000003</v>
      </c>
      <c r="AE84" s="222">
        <v>0</v>
      </c>
      <c r="AF84" s="222">
        <v>0</v>
      </c>
      <c r="AG84" s="247">
        <f>2657.9*1.2</f>
        <v>3189.48</v>
      </c>
      <c r="AH84" s="237" t="e">
        <f t="shared" si="1"/>
        <v>#DIV/0!</v>
      </c>
    </row>
    <row r="85" spans="1:34" ht="60" customHeight="1">
      <c r="B85" s="365"/>
      <c r="C85" s="377"/>
      <c r="D85" s="383" t="s">
        <v>86</v>
      </c>
      <c r="E85" s="376" t="s">
        <v>171</v>
      </c>
      <c r="F85" s="376" t="s">
        <v>172</v>
      </c>
      <c r="G85" s="361"/>
      <c r="H85" s="240" t="s">
        <v>37</v>
      </c>
      <c r="I85" s="339" t="s">
        <v>38</v>
      </c>
      <c r="J85" s="232"/>
      <c r="K85" s="70"/>
      <c r="L85" s="70"/>
      <c r="M85" s="70"/>
      <c r="N85" s="70"/>
      <c r="O85" s="70"/>
      <c r="P85" s="71"/>
      <c r="Q85" s="71"/>
      <c r="R85" s="71"/>
      <c r="S85" s="72"/>
      <c r="T85" s="71"/>
      <c r="U85" s="71"/>
      <c r="V85" s="76"/>
      <c r="W85" s="71"/>
      <c r="X85" s="71"/>
      <c r="Y85" s="69"/>
      <c r="Z85" s="69"/>
      <c r="AA85" s="69"/>
      <c r="AB85" s="222">
        <v>0</v>
      </c>
      <c r="AC85" s="222">
        <v>0</v>
      </c>
      <c r="AD85" s="222">
        <v>0</v>
      </c>
      <c r="AE85" s="222">
        <v>0</v>
      </c>
      <c r="AF85" s="222">
        <v>0</v>
      </c>
      <c r="AG85" s="247">
        <v>0</v>
      </c>
      <c r="AH85" s="237" t="e">
        <f t="shared" si="1"/>
        <v>#DIV/0!</v>
      </c>
    </row>
    <row r="86" spans="1:34" ht="60" customHeight="1">
      <c r="B86" s="365"/>
      <c r="C86" s="377"/>
      <c r="D86" s="384"/>
      <c r="E86" s="378"/>
      <c r="F86" s="378"/>
      <c r="G86" s="361"/>
      <c r="H86" s="240" t="s">
        <v>39</v>
      </c>
      <c r="I86" s="339" t="str">
        <f>I85</f>
        <v>закрытая</v>
      </c>
      <c r="J86" s="232"/>
      <c r="K86" s="70"/>
      <c r="L86" s="70"/>
      <c r="M86" s="70"/>
      <c r="N86" s="70"/>
      <c r="O86" s="70"/>
      <c r="P86" s="71"/>
      <c r="Q86" s="71"/>
      <c r="R86" s="71"/>
      <c r="S86" s="72"/>
      <c r="T86" s="71"/>
      <c r="U86" s="71"/>
      <c r="V86" s="76"/>
      <c r="W86" s="71"/>
      <c r="X86" s="71"/>
      <c r="Y86" s="69"/>
      <c r="Z86" s="69"/>
      <c r="AA86" s="69"/>
      <c r="AB86" s="222">
        <v>2270.29</v>
      </c>
      <c r="AC86" s="222">
        <v>0</v>
      </c>
      <c r="AD86" s="222">
        <v>0</v>
      </c>
      <c r="AE86" s="222">
        <v>2470.62</v>
      </c>
      <c r="AF86" s="222">
        <v>0</v>
      </c>
      <c r="AG86" s="247">
        <v>0</v>
      </c>
      <c r="AH86" s="237"/>
    </row>
    <row r="87" spans="1:34" ht="60" customHeight="1">
      <c r="A87" s="68">
        <v>1</v>
      </c>
      <c r="B87" s="365"/>
      <c r="C87" s="377"/>
      <c r="D87" s="383" t="s">
        <v>86</v>
      </c>
      <c r="E87" s="376" t="s">
        <v>91</v>
      </c>
      <c r="F87" s="376" t="s">
        <v>217</v>
      </c>
      <c r="G87" s="85" t="s">
        <v>92</v>
      </c>
      <c r="H87" s="240" t="s">
        <v>37</v>
      </c>
      <c r="I87" s="339" t="s">
        <v>38</v>
      </c>
      <c r="J87" s="232"/>
      <c r="K87" s="70"/>
      <c r="L87" s="70"/>
      <c r="M87" s="70"/>
      <c r="N87" s="70"/>
      <c r="O87" s="70"/>
      <c r="P87" s="71"/>
      <c r="Q87" s="71"/>
      <c r="R87" s="71"/>
      <c r="S87" s="72"/>
      <c r="T87" s="71"/>
      <c r="U87" s="71"/>
      <c r="V87" s="76">
        <v>0</v>
      </c>
      <c r="W87" s="71">
        <v>0</v>
      </c>
      <c r="X87" s="71">
        <v>0</v>
      </c>
      <c r="Y87" s="69">
        <v>0</v>
      </c>
      <c r="Z87" s="69">
        <v>0</v>
      </c>
      <c r="AA87" s="69">
        <v>0</v>
      </c>
      <c r="AB87" s="222">
        <v>0</v>
      </c>
      <c r="AC87" s="222">
        <v>0</v>
      </c>
      <c r="AD87" s="222">
        <v>0</v>
      </c>
      <c r="AE87" s="222">
        <v>0</v>
      </c>
      <c r="AF87" s="222">
        <v>0</v>
      </c>
      <c r="AG87" s="233">
        <v>0</v>
      </c>
      <c r="AH87" s="237" t="e">
        <f t="shared" si="1"/>
        <v>#DIV/0!</v>
      </c>
    </row>
    <row r="88" spans="1:34" ht="60" customHeight="1">
      <c r="A88" s="68">
        <v>2</v>
      </c>
      <c r="B88" s="365"/>
      <c r="C88" s="378"/>
      <c r="D88" s="384"/>
      <c r="E88" s="378"/>
      <c r="F88" s="378"/>
      <c r="G88" s="87"/>
      <c r="H88" s="240" t="s">
        <v>39</v>
      </c>
      <c r="I88" s="339" t="str">
        <f>I87</f>
        <v>закрытая</v>
      </c>
      <c r="J88" s="232"/>
      <c r="K88" s="70"/>
      <c r="L88" s="70"/>
      <c r="M88" s="70"/>
      <c r="N88" s="70"/>
      <c r="O88" s="70"/>
      <c r="P88" s="71"/>
      <c r="Q88" s="71"/>
      <c r="R88" s="71"/>
      <c r="S88" s="72"/>
      <c r="T88" s="71"/>
      <c r="U88" s="71"/>
      <c r="V88" s="76"/>
      <c r="W88" s="71"/>
      <c r="X88" s="71"/>
      <c r="Y88" s="76">
        <v>1614.86</v>
      </c>
      <c r="Z88" s="69">
        <v>0</v>
      </c>
      <c r="AA88" s="76">
        <v>1614.86</v>
      </c>
      <c r="AB88" s="222">
        <v>1844.28</v>
      </c>
      <c r="AC88" s="222">
        <v>0</v>
      </c>
      <c r="AD88" s="222">
        <v>0</v>
      </c>
      <c r="AE88" s="222">
        <v>2069.2199999999998</v>
      </c>
      <c r="AF88" s="222">
        <v>0</v>
      </c>
      <c r="AG88" s="233">
        <v>0</v>
      </c>
      <c r="AH88" s="237">
        <f t="shared" si="1"/>
        <v>112.1966295790227</v>
      </c>
    </row>
    <row r="89" spans="1:34" ht="45" customHeight="1">
      <c r="A89" s="68">
        <v>1</v>
      </c>
      <c r="B89" s="241">
        <v>33</v>
      </c>
      <c r="C89" s="376" t="s">
        <v>59</v>
      </c>
      <c r="D89" s="376" t="s">
        <v>93</v>
      </c>
      <c r="E89" s="376" t="s">
        <v>84</v>
      </c>
      <c r="F89" s="376" t="s">
        <v>189</v>
      </c>
      <c r="G89" s="86"/>
      <c r="H89" s="240" t="s">
        <v>54</v>
      </c>
      <c r="I89" s="339" t="s">
        <v>46</v>
      </c>
      <c r="J89" s="232">
        <v>21.334399999999995</v>
      </c>
      <c r="K89" s="70">
        <v>21.334399999999995</v>
      </c>
      <c r="L89" s="70">
        <v>21.334399999999995</v>
      </c>
      <c r="M89" s="70">
        <v>22.561599999999999</v>
      </c>
      <c r="N89" s="70">
        <v>22.561599999999999</v>
      </c>
      <c r="O89" s="70">
        <v>22.561599999999999</v>
      </c>
      <c r="P89" s="71">
        <v>22.561599999999999</v>
      </c>
      <c r="Q89" s="71">
        <v>22.561599999999999</v>
      </c>
      <c r="R89" s="71">
        <v>22.561599999999999</v>
      </c>
      <c r="S89" s="71">
        <v>22.79</v>
      </c>
      <c r="T89" s="71">
        <v>22.79</v>
      </c>
      <c r="U89" s="71">
        <v>22.79</v>
      </c>
      <c r="V89" s="71">
        <v>22.79</v>
      </c>
      <c r="W89" s="71">
        <v>22.79</v>
      </c>
      <c r="X89" s="71">
        <v>22.79</v>
      </c>
      <c r="Y89" s="69">
        <v>23.658999999999999</v>
      </c>
      <c r="Z89" s="69">
        <v>23.658999999999999</v>
      </c>
      <c r="AA89" s="69">
        <v>23.658999999999999</v>
      </c>
      <c r="AB89" s="222">
        <f>AE89</f>
        <v>25.152000000000001</v>
      </c>
      <c r="AC89" s="222">
        <f>AB89</f>
        <v>25.152000000000001</v>
      </c>
      <c r="AD89" s="222">
        <f>AC89</f>
        <v>25.152000000000001</v>
      </c>
      <c r="AE89" s="222">
        <f>20.96*1.2</f>
        <v>25.152000000000001</v>
      </c>
      <c r="AF89" s="222">
        <f>AE89</f>
        <v>25.152000000000001</v>
      </c>
      <c r="AG89" s="233">
        <f>AF89</f>
        <v>25.152000000000001</v>
      </c>
      <c r="AH89" s="237">
        <f t="shared" si="1"/>
        <v>100</v>
      </c>
    </row>
    <row r="90" spans="1:34" ht="49.5" customHeight="1">
      <c r="A90" s="68">
        <v>2</v>
      </c>
      <c r="B90" s="243"/>
      <c r="C90" s="377"/>
      <c r="D90" s="378"/>
      <c r="E90" s="378"/>
      <c r="F90" s="378"/>
      <c r="G90" s="87"/>
      <c r="H90" s="240" t="s">
        <v>39</v>
      </c>
      <c r="I90" s="339" t="str">
        <f>I89</f>
        <v>открытая</v>
      </c>
      <c r="J90" s="232">
        <v>608.53780000000006</v>
      </c>
      <c r="K90" s="70">
        <v>608.53780000000006</v>
      </c>
      <c r="L90" s="70">
        <v>608.53780000000006</v>
      </c>
      <c r="M90" s="70">
        <v>632.2912</v>
      </c>
      <c r="N90" s="70">
        <v>632.2912</v>
      </c>
      <c r="O90" s="70">
        <v>632.2912</v>
      </c>
      <c r="P90" s="71">
        <v>632.2912</v>
      </c>
      <c r="Q90" s="71">
        <v>632.2912</v>
      </c>
      <c r="R90" s="71">
        <v>632.2912</v>
      </c>
      <c r="S90" s="71">
        <v>643.6</v>
      </c>
      <c r="T90" s="71">
        <v>643.6</v>
      </c>
      <c r="U90" s="71">
        <v>643.6</v>
      </c>
      <c r="V90" s="71">
        <v>643.6</v>
      </c>
      <c r="W90" s="71">
        <v>643.6</v>
      </c>
      <c r="X90" s="71">
        <v>643.6</v>
      </c>
      <c r="Y90" s="69">
        <f>562.64*1.18</f>
        <v>663.91519999999991</v>
      </c>
      <c r="Z90" s="69">
        <f>562.64*1.18</f>
        <v>663.91519999999991</v>
      </c>
      <c r="AA90" s="69">
        <f>562.64*1.18</f>
        <v>663.91519999999991</v>
      </c>
      <c r="AB90" s="222">
        <v>780.3</v>
      </c>
      <c r="AC90" s="222">
        <v>780.3</v>
      </c>
      <c r="AD90" s="222">
        <v>780.3</v>
      </c>
      <c r="AE90" s="222">
        <f>689.090949203701*1.2</f>
        <v>826.90913904444119</v>
      </c>
      <c r="AF90" s="222">
        <f>AE90</f>
        <v>826.90913904444119</v>
      </c>
      <c r="AG90" s="233">
        <f>AF90</f>
        <v>826.90913904444119</v>
      </c>
      <c r="AH90" s="237">
        <f t="shared" si="1"/>
        <v>105.97323324931965</v>
      </c>
    </row>
    <row r="91" spans="1:34" ht="66" customHeight="1">
      <c r="A91" s="68">
        <v>1</v>
      </c>
      <c r="B91" s="242"/>
      <c r="C91" s="377"/>
      <c r="D91" s="376" t="s">
        <v>93</v>
      </c>
      <c r="E91" s="376" t="s">
        <v>94</v>
      </c>
      <c r="F91" s="376" t="s">
        <v>205</v>
      </c>
      <c r="G91" s="86"/>
      <c r="H91" s="240" t="s">
        <v>54</v>
      </c>
      <c r="I91" s="339" t="s">
        <v>46</v>
      </c>
      <c r="J91" s="232">
        <v>21.334399999999995</v>
      </c>
      <c r="K91" s="70">
        <v>0</v>
      </c>
      <c r="L91" s="70">
        <v>21.334399999999995</v>
      </c>
      <c r="M91" s="70">
        <v>22.561599999999999</v>
      </c>
      <c r="N91" s="70">
        <v>0</v>
      </c>
      <c r="O91" s="70">
        <v>22.561599999999999</v>
      </c>
      <c r="P91" s="71">
        <v>22.561599999999999</v>
      </c>
      <c r="Q91" s="71">
        <v>0</v>
      </c>
      <c r="R91" s="71">
        <v>22.561599999999999</v>
      </c>
      <c r="S91" s="71">
        <v>22.79</v>
      </c>
      <c r="T91" s="71">
        <v>0</v>
      </c>
      <c r="U91" s="71">
        <v>22.79</v>
      </c>
      <c r="V91" s="71">
        <v>22.79</v>
      </c>
      <c r="W91" s="71">
        <v>0</v>
      </c>
      <c r="X91" s="71">
        <v>22.79</v>
      </c>
      <c r="Y91" s="69">
        <f>20.05*1.18</f>
        <v>23.658999999999999</v>
      </c>
      <c r="Z91" s="69">
        <v>0</v>
      </c>
      <c r="AA91" s="69">
        <f>Y91</f>
        <v>23.658999999999999</v>
      </c>
      <c r="AB91" s="222">
        <v>25.15</v>
      </c>
      <c r="AC91" s="222">
        <f>AB91</f>
        <v>25.15</v>
      </c>
      <c r="AD91" s="222">
        <f>AC91</f>
        <v>25.15</v>
      </c>
      <c r="AE91" s="77">
        <v>25.15</v>
      </c>
      <c r="AF91" s="222">
        <v>25.15</v>
      </c>
      <c r="AG91" s="233">
        <v>25.15</v>
      </c>
      <c r="AH91" s="237">
        <f t="shared" si="1"/>
        <v>100</v>
      </c>
    </row>
    <row r="92" spans="1:34" ht="76.5" customHeight="1">
      <c r="A92" s="68">
        <v>2</v>
      </c>
      <c r="B92" s="243"/>
      <c r="C92" s="378"/>
      <c r="D92" s="378"/>
      <c r="E92" s="378"/>
      <c r="F92" s="378"/>
      <c r="G92" s="87"/>
      <c r="H92" s="240" t="s">
        <v>39</v>
      </c>
      <c r="I92" s="339" t="str">
        <f>I91</f>
        <v>открытая</v>
      </c>
      <c r="J92" s="232">
        <v>239.46919999999997</v>
      </c>
      <c r="K92" s="70">
        <v>0</v>
      </c>
      <c r="L92" s="70">
        <v>239.46919999999997</v>
      </c>
      <c r="M92" s="70">
        <v>254.8</v>
      </c>
      <c r="N92" s="70">
        <v>0</v>
      </c>
      <c r="O92" s="70">
        <v>254.8</v>
      </c>
      <c r="P92" s="71">
        <v>254.8</v>
      </c>
      <c r="Q92" s="71">
        <v>0</v>
      </c>
      <c r="R92" s="71">
        <v>254.8</v>
      </c>
      <c r="S92" s="71">
        <v>257.35000000000002</v>
      </c>
      <c r="T92" s="71">
        <v>0</v>
      </c>
      <c r="U92" s="71">
        <v>257.35000000000002</v>
      </c>
      <c r="V92" s="71">
        <v>257.35000000000002</v>
      </c>
      <c r="W92" s="71">
        <v>0</v>
      </c>
      <c r="X92" s="71">
        <v>257.35000000000002</v>
      </c>
      <c r="Y92" s="69">
        <v>267.38</v>
      </c>
      <c r="Z92" s="69">
        <v>0</v>
      </c>
      <c r="AA92" s="69">
        <f>Y92</f>
        <v>267.38</v>
      </c>
      <c r="AB92" s="222">
        <v>321.43</v>
      </c>
      <c r="AC92" s="222">
        <v>321.43</v>
      </c>
      <c r="AD92" s="222">
        <v>321.43</v>
      </c>
      <c r="AE92" s="222">
        <v>325.24</v>
      </c>
      <c r="AF92" s="222">
        <f>AE92</f>
        <v>325.24</v>
      </c>
      <c r="AG92" s="233">
        <f>AF92</f>
        <v>325.24</v>
      </c>
      <c r="AH92" s="237">
        <f t="shared" si="1"/>
        <v>101.18532806520859</v>
      </c>
    </row>
    <row r="93" spans="1:34" ht="54" customHeight="1">
      <c r="A93" s="68">
        <v>1</v>
      </c>
      <c r="B93" s="390">
        <v>43</v>
      </c>
      <c r="C93" s="376" t="s">
        <v>115</v>
      </c>
      <c r="D93" s="383" t="s">
        <v>95</v>
      </c>
      <c r="E93" s="376" t="s">
        <v>74</v>
      </c>
      <c r="F93" s="380" t="s">
        <v>198</v>
      </c>
      <c r="G93" s="379"/>
      <c r="H93" s="240" t="s">
        <v>37</v>
      </c>
      <c r="I93" s="339" t="s">
        <v>38</v>
      </c>
      <c r="J93" s="232">
        <v>36.78</v>
      </c>
      <c r="K93" s="70">
        <v>36.78</v>
      </c>
      <c r="L93" s="70">
        <v>36.78</v>
      </c>
      <c r="M93" s="70">
        <v>37.840000000000003</v>
      </c>
      <c r="N93" s="70">
        <v>37.840000000000003</v>
      </c>
      <c r="O93" s="70">
        <v>37.840000000000003</v>
      </c>
      <c r="P93" s="71">
        <v>37.840000000000003</v>
      </c>
      <c r="Q93" s="71">
        <v>0</v>
      </c>
      <c r="R93" s="71">
        <v>0</v>
      </c>
      <c r="S93" s="71">
        <v>40.07</v>
      </c>
      <c r="T93" s="71">
        <v>0</v>
      </c>
      <c r="U93" s="71">
        <v>0</v>
      </c>
      <c r="V93" s="71">
        <v>40.07</v>
      </c>
      <c r="W93" s="71">
        <v>40.07</v>
      </c>
      <c r="X93" s="71">
        <v>40.07</v>
      </c>
      <c r="Y93" s="69">
        <v>42.3</v>
      </c>
      <c r="Z93" s="69">
        <v>42.3</v>
      </c>
      <c r="AA93" s="69">
        <v>42.3</v>
      </c>
      <c r="AB93" s="222">
        <v>60</v>
      </c>
      <c r="AC93" s="222">
        <v>66.468000000000004</v>
      </c>
      <c r="AD93" s="222">
        <v>66.468000000000004</v>
      </c>
      <c r="AE93" s="222">
        <v>68.64</v>
      </c>
      <c r="AF93" s="222">
        <f>60.82*1.2</f>
        <v>72.983999999999995</v>
      </c>
      <c r="AG93" s="233">
        <f>AF93</f>
        <v>72.983999999999995</v>
      </c>
      <c r="AH93" s="237">
        <f t="shared" si="1"/>
        <v>114.39999999999999</v>
      </c>
    </row>
    <row r="94" spans="1:34" ht="72.75" customHeight="1">
      <c r="A94" s="272">
        <v>2</v>
      </c>
      <c r="B94" s="385"/>
      <c r="C94" s="377"/>
      <c r="D94" s="384"/>
      <c r="E94" s="377"/>
      <c r="F94" s="389"/>
      <c r="G94" s="379"/>
      <c r="H94" s="240" t="s">
        <v>39</v>
      </c>
      <c r="I94" s="339" t="str">
        <f>I93</f>
        <v>закрытая</v>
      </c>
      <c r="J94" s="232">
        <v>1108.28</v>
      </c>
      <c r="K94" s="70">
        <v>2920.3937999999998</v>
      </c>
      <c r="L94" s="70">
        <v>2920.3937999999998</v>
      </c>
      <c r="M94" s="70">
        <v>1174.7768000000001</v>
      </c>
      <c r="N94" s="70">
        <v>3085.9819654582057</v>
      </c>
      <c r="O94" s="70">
        <v>3085.9819654582057</v>
      </c>
      <c r="P94" s="71">
        <v>1174.7768000000001</v>
      </c>
      <c r="Q94" s="71">
        <v>0</v>
      </c>
      <c r="R94" s="71">
        <v>0</v>
      </c>
      <c r="S94" s="71">
        <v>1242.9138544000002</v>
      </c>
      <c r="T94" s="71">
        <v>0</v>
      </c>
      <c r="U94" s="71">
        <v>0</v>
      </c>
      <c r="V94" s="71">
        <f>1053.31682576271*1.18</f>
        <v>1242.9138543999979</v>
      </c>
      <c r="W94" s="71">
        <v>0</v>
      </c>
      <c r="X94" s="71">
        <v>0</v>
      </c>
      <c r="Y94" s="69">
        <v>1332.4</v>
      </c>
      <c r="Z94" s="69">
        <v>0</v>
      </c>
      <c r="AA94" s="69">
        <v>0</v>
      </c>
      <c r="AB94" s="222">
        <v>1822.33</v>
      </c>
      <c r="AC94" s="222">
        <v>3314.9639999999995</v>
      </c>
      <c r="AD94" s="222">
        <v>3314.9639999999995</v>
      </c>
      <c r="AE94" s="222">
        <v>2084.56</v>
      </c>
      <c r="AF94" s="222">
        <f>3132.14*1.2</f>
        <v>3758.5679999999998</v>
      </c>
      <c r="AG94" s="233">
        <f>3132.14*1.2</f>
        <v>3758.5679999999998</v>
      </c>
      <c r="AH94" s="237">
        <f t="shared" si="1"/>
        <v>114.38981962652208</v>
      </c>
    </row>
    <row r="95" spans="1:34" ht="47.25" customHeight="1">
      <c r="A95" s="68">
        <v>1</v>
      </c>
      <c r="B95" s="385"/>
      <c r="C95" s="377"/>
      <c r="D95" s="383" t="s">
        <v>95</v>
      </c>
      <c r="E95" s="376" t="s">
        <v>74</v>
      </c>
      <c r="F95" s="380" t="s">
        <v>199</v>
      </c>
      <c r="G95" s="379"/>
      <c r="H95" s="240" t="s">
        <v>54</v>
      </c>
      <c r="I95" s="339" t="s">
        <v>46</v>
      </c>
      <c r="J95" s="232">
        <v>36.78</v>
      </c>
      <c r="K95" s="70">
        <v>36.78</v>
      </c>
      <c r="L95" s="70">
        <v>36.78</v>
      </c>
      <c r="M95" s="70">
        <v>37.840000000000003</v>
      </c>
      <c r="N95" s="70">
        <v>37.840000000000003</v>
      </c>
      <c r="O95" s="70">
        <v>37.840000000000003</v>
      </c>
      <c r="P95" s="71">
        <v>37.840000000000003</v>
      </c>
      <c r="Q95" s="71">
        <v>37.840000000000003</v>
      </c>
      <c r="R95" s="71">
        <v>37.840000000000003</v>
      </c>
      <c r="S95" s="71">
        <v>40.07</v>
      </c>
      <c r="T95" s="71">
        <v>40.07</v>
      </c>
      <c r="U95" s="71">
        <v>40.07</v>
      </c>
      <c r="V95" s="71">
        <v>40.07</v>
      </c>
      <c r="W95" s="71">
        <v>40.07</v>
      </c>
      <c r="X95" s="71">
        <v>40.07</v>
      </c>
      <c r="Y95" s="69">
        <v>42.3</v>
      </c>
      <c r="Z95" s="69">
        <v>42.3</v>
      </c>
      <c r="AA95" s="69">
        <v>42.3</v>
      </c>
      <c r="AB95" s="222">
        <v>60</v>
      </c>
      <c r="AC95" s="222">
        <v>66.468000000000004</v>
      </c>
      <c r="AD95" s="222">
        <v>66.468000000000004</v>
      </c>
      <c r="AE95" s="222">
        <v>68.64</v>
      </c>
      <c r="AF95" s="222">
        <f>60.82*1.2</f>
        <v>72.983999999999995</v>
      </c>
      <c r="AG95" s="233">
        <f>AF95</f>
        <v>72.983999999999995</v>
      </c>
      <c r="AH95" s="309">
        <f t="shared" si="1"/>
        <v>114.39999999999999</v>
      </c>
    </row>
    <row r="96" spans="1:34" ht="61.5" customHeight="1">
      <c r="A96" s="272">
        <v>2</v>
      </c>
      <c r="B96" s="386"/>
      <c r="C96" s="378"/>
      <c r="D96" s="384"/>
      <c r="E96" s="377"/>
      <c r="F96" s="389"/>
      <c r="G96" s="379"/>
      <c r="H96" s="240" t="s">
        <v>39</v>
      </c>
      <c r="I96" s="339" t="str">
        <f>I95</f>
        <v>открытая</v>
      </c>
      <c r="J96" s="232">
        <v>1108.28</v>
      </c>
      <c r="K96" s="70">
        <v>2920.3937999999998</v>
      </c>
      <c r="L96" s="70">
        <v>2920.3937999999998</v>
      </c>
      <c r="M96" s="70">
        <v>1174.7768000000001</v>
      </c>
      <c r="N96" s="70">
        <v>3085.9819654582057</v>
      </c>
      <c r="O96" s="70">
        <v>3085.9819654582057</v>
      </c>
      <c r="P96" s="71">
        <v>1174.7768000000001</v>
      </c>
      <c r="Q96" s="71">
        <v>2918.94</v>
      </c>
      <c r="R96" s="71">
        <v>2918.94</v>
      </c>
      <c r="S96" s="71">
        <v>1242.9138544000002</v>
      </c>
      <c r="T96" s="71">
        <v>2918.94</v>
      </c>
      <c r="U96" s="71">
        <v>2918.94</v>
      </c>
      <c r="V96" s="71">
        <v>1242.9138544000002</v>
      </c>
      <c r="W96" s="71">
        <v>2765.54</v>
      </c>
      <c r="X96" s="71">
        <v>2765.54</v>
      </c>
      <c r="Y96" s="69">
        <v>1332.4</v>
      </c>
      <c r="Z96" s="69">
        <v>2765.54</v>
      </c>
      <c r="AA96" s="69">
        <v>2765.54</v>
      </c>
      <c r="AB96" s="222">
        <v>1822.33</v>
      </c>
      <c r="AC96" s="222">
        <v>3314.9639999999995</v>
      </c>
      <c r="AD96" s="222">
        <v>3314.9639999999995</v>
      </c>
      <c r="AE96" s="222">
        <v>2084.56</v>
      </c>
      <c r="AF96" s="222">
        <f>3132.14*1.2</f>
        <v>3758.5679999999998</v>
      </c>
      <c r="AG96" s="233">
        <f>3132.14*1.2</f>
        <v>3758.5679999999998</v>
      </c>
      <c r="AH96" s="237">
        <f t="shared" si="1"/>
        <v>114.38981962652208</v>
      </c>
    </row>
    <row r="97" spans="1:34" ht="63.75" customHeight="1">
      <c r="A97" s="68">
        <v>1</v>
      </c>
      <c r="B97" s="390">
        <v>44</v>
      </c>
      <c r="C97" s="376" t="s">
        <v>118</v>
      </c>
      <c r="D97" s="383" t="s">
        <v>96</v>
      </c>
      <c r="E97" s="376" t="s">
        <v>74</v>
      </c>
      <c r="F97" s="380" t="s">
        <v>198</v>
      </c>
      <c r="G97" s="377"/>
      <c r="H97" s="240" t="s">
        <v>37</v>
      </c>
      <c r="I97" s="339" t="s">
        <v>75</v>
      </c>
      <c r="J97" s="232">
        <v>16.567</v>
      </c>
      <c r="K97" s="70">
        <v>16.567</v>
      </c>
      <c r="L97" s="70">
        <v>16.567</v>
      </c>
      <c r="M97" s="70">
        <v>17.059999999999999</v>
      </c>
      <c r="N97" s="70">
        <v>17.059999999999999</v>
      </c>
      <c r="O97" s="70">
        <v>17.059999999999999</v>
      </c>
      <c r="P97" s="71">
        <v>17.059999999999999</v>
      </c>
      <c r="Q97" s="71">
        <v>17.059999999999999</v>
      </c>
      <c r="R97" s="71">
        <v>0</v>
      </c>
      <c r="S97" s="71">
        <v>17.059999999999999</v>
      </c>
      <c r="T97" s="71">
        <v>17.059999999999999</v>
      </c>
      <c r="U97" s="71">
        <v>0</v>
      </c>
      <c r="V97" s="71">
        <v>17.059999999999999</v>
      </c>
      <c r="W97" s="71">
        <v>17.059999999999999</v>
      </c>
      <c r="X97" s="71">
        <v>0</v>
      </c>
      <c r="Y97" s="69"/>
      <c r="Z97" s="69"/>
      <c r="AA97" s="69"/>
      <c r="AB97" s="222">
        <v>0</v>
      </c>
      <c r="AC97" s="222">
        <v>68.531999999999996</v>
      </c>
      <c r="AD97" s="222">
        <v>68.531999999999996</v>
      </c>
      <c r="AE97" s="222">
        <v>0</v>
      </c>
      <c r="AF97" s="222">
        <f>64.17*1.2</f>
        <v>77.004000000000005</v>
      </c>
      <c r="AG97" s="233">
        <f>AF97</f>
        <v>77.004000000000005</v>
      </c>
      <c r="AH97" s="237" t="e">
        <f t="shared" si="1"/>
        <v>#DIV/0!</v>
      </c>
    </row>
    <row r="98" spans="1:34" ht="63.75" customHeight="1">
      <c r="A98" s="272">
        <v>2</v>
      </c>
      <c r="B98" s="386"/>
      <c r="C98" s="378"/>
      <c r="D98" s="384"/>
      <c r="E98" s="378"/>
      <c r="F98" s="389"/>
      <c r="G98" s="378"/>
      <c r="H98" s="240" t="s">
        <v>39</v>
      </c>
      <c r="I98" s="339" t="str">
        <f>I97</f>
        <v>Закрытая</v>
      </c>
      <c r="J98" s="232">
        <v>1636.4</v>
      </c>
      <c r="K98" s="70">
        <v>1881.2</v>
      </c>
      <c r="L98" s="70">
        <v>1881.2</v>
      </c>
      <c r="M98" s="70">
        <v>1741.13</v>
      </c>
      <c r="N98" s="70">
        <v>1881.2</v>
      </c>
      <c r="O98" s="70">
        <v>1881.2</v>
      </c>
      <c r="P98" s="71">
        <v>1741.13</v>
      </c>
      <c r="Q98" s="71">
        <v>1881.2</v>
      </c>
      <c r="R98" s="71">
        <v>0</v>
      </c>
      <c r="S98" s="71">
        <v>1838.63</v>
      </c>
      <c r="T98" s="71">
        <v>1947.3186000000001</v>
      </c>
      <c r="U98" s="71">
        <v>0</v>
      </c>
      <c r="V98" s="71">
        <v>1838.63</v>
      </c>
      <c r="W98" s="71">
        <v>1947.3186000000001</v>
      </c>
      <c r="X98" s="71">
        <v>0</v>
      </c>
      <c r="Y98" s="69"/>
      <c r="Z98" s="69"/>
      <c r="AA98" s="69"/>
      <c r="AB98" s="222">
        <v>0</v>
      </c>
      <c r="AC98" s="222">
        <v>3314.9639999999995</v>
      </c>
      <c r="AD98" s="222">
        <v>3314.9639999999995</v>
      </c>
      <c r="AE98" s="222">
        <v>0</v>
      </c>
      <c r="AF98" s="222">
        <f>3132.14*1.2</f>
        <v>3758.5679999999998</v>
      </c>
      <c r="AG98" s="233">
        <f>3132.14*1.2</f>
        <v>3758.5679999999998</v>
      </c>
      <c r="AH98" s="237" t="e">
        <f t="shared" si="1"/>
        <v>#DIV/0!</v>
      </c>
    </row>
    <row r="99" spans="1:34" ht="66" customHeight="1">
      <c r="A99" s="68">
        <v>1</v>
      </c>
      <c r="B99" s="390">
        <v>45</v>
      </c>
      <c r="C99" s="376" t="s">
        <v>116</v>
      </c>
      <c r="D99" s="383" t="s">
        <v>97</v>
      </c>
      <c r="E99" s="376" t="s">
        <v>74</v>
      </c>
      <c r="F99" s="380" t="s">
        <v>198</v>
      </c>
      <c r="G99" s="377"/>
      <c r="H99" s="240" t="s">
        <v>37</v>
      </c>
      <c r="I99" s="339" t="s">
        <v>75</v>
      </c>
      <c r="J99" s="232">
        <v>16.567</v>
      </c>
      <c r="K99" s="70">
        <v>16.567</v>
      </c>
      <c r="L99" s="70">
        <v>16.567</v>
      </c>
      <c r="M99" s="70">
        <v>17.059999999999999</v>
      </c>
      <c r="N99" s="70">
        <v>17.059999999999999</v>
      </c>
      <c r="O99" s="70">
        <v>17.059999999999999</v>
      </c>
      <c r="P99" s="71">
        <v>17.059999999999999</v>
      </c>
      <c r="Q99" s="71">
        <v>17.059999999999999</v>
      </c>
      <c r="R99" s="71">
        <v>0</v>
      </c>
      <c r="S99" s="71">
        <v>17.059999999999999</v>
      </c>
      <c r="T99" s="71">
        <v>17.059999999999999</v>
      </c>
      <c r="U99" s="71">
        <v>0</v>
      </c>
      <c r="V99" s="71">
        <v>17.059999999999999</v>
      </c>
      <c r="W99" s="71">
        <v>17.059999999999999</v>
      </c>
      <c r="X99" s="71">
        <v>0</v>
      </c>
      <c r="Y99" s="69"/>
      <c r="Z99" s="69"/>
      <c r="AA99" s="69"/>
      <c r="AB99" s="222">
        <v>0</v>
      </c>
      <c r="AC99" s="222">
        <f>37.66*1.2</f>
        <v>45.191999999999993</v>
      </c>
      <c r="AD99" s="222">
        <f>AC99</f>
        <v>45.191999999999993</v>
      </c>
      <c r="AE99" s="222">
        <v>0</v>
      </c>
      <c r="AF99" s="222">
        <f>60.82 *1.2</f>
        <v>72.983999999999995</v>
      </c>
      <c r="AG99" s="233">
        <f>AF99</f>
        <v>72.983999999999995</v>
      </c>
      <c r="AH99" s="237" t="e">
        <f t="shared" si="1"/>
        <v>#DIV/0!</v>
      </c>
    </row>
    <row r="100" spans="1:34" ht="62.25" customHeight="1" thickBot="1">
      <c r="A100" s="68">
        <v>2</v>
      </c>
      <c r="B100" s="391"/>
      <c r="C100" s="392"/>
      <c r="D100" s="394"/>
      <c r="E100" s="392"/>
      <c r="F100" s="393"/>
      <c r="G100" s="392"/>
      <c r="H100" s="244" t="s">
        <v>39</v>
      </c>
      <c r="I100" s="343" t="str">
        <f>I99</f>
        <v>Закрытая</v>
      </c>
      <c r="J100" s="235">
        <v>1636.4</v>
      </c>
      <c r="K100" s="236">
        <v>1881.2</v>
      </c>
      <c r="L100" s="236">
        <v>1881.2</v>
      </c>
      <c r="M100" s="236">
        <v>1741.13</v>
      </c>
      <c r="N100" s="236">
        <v>1881.2</v>
      </c>
      <c r="O100" s="236">
        <v>1881.2</v>
      </c>
      <c r="P100" s="227">
        <v>1741.13</v>
      </c>
      <c r="Q100" s="227">
        <v>1881.2</v>
      </c>
      <c r="R100" s="227">
        <v>0</v>
      </c>
      <c r="S100" s="227">
        <v>1838.63</v>
      </c>
      <c r="T100" s="227">
        <v>1947.3186000000001</v>
      </c>
      <c r="U100" s="227">
        <v>0</v>
      </c>
      <c r="V100" s="227">
        <v>1838.63</v>
      </c>
      <c r="W100" s="227">
        <v>1947.3186000000001</v>
      </c>
      <c r="X100" s="227">
        <v>0</v>
      </c>
      <c r="Y100" s="228"/>
      <c r="Z100" s="228"/>
      <c r="AA100" s="228"/>
      <c r="AB100" s="246">
        <v>0</v>
      </c>
      <c r="AC100" s="246">
        <v>3314.9639999999995</v>
      </c>
      <c r="AD100" s="246">
        <v>3314.9639999999995</v>
      </c>
      <c r="AE100" s="246">
        <v>0</v>
      </c>
      <c r="AF100" s="246">
        <f>3132.14*1.2</f>
        <v>3758.5679999999998</v>
      </c>
      <c r="AG100" s="375">
        <f>3132.14*1.2</f>
        <v>3758.5679999999998</v>
      </c>
      <c r="AH100" s="237" t="e">
        <f t="shared" si="1"/>
        <v>#DIV/0!</v>
      </c>
    </row>
    <row r="101" spans="1:34" ht="33.75" customHeight="1">
      <c r="B101" s="331"/>
      <c r="C101" s="78"/>
      <c r="D101" s="131"/>
      <c r="E101" s="78"/>
      <c r="F101" s="78"/>
      <c r="G101" s="78"/>
      <c r="H101" s="78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</row>
  </sheetData>
  <autoFilter ref="A6:XAG100"/>
  <mergeCells count="255">
    <mergeCell ref="E69:E70"/>
    <mergeCell ref="D49:D50"/>
    <mergeCell ref="D47:D48"/>
    <mergeCell ref="D51:D52"/>
    <mergeCell ref="D11:D12"/>
    <mergeCell ref="D13:D14"/>
    <mergeCell ref="D15:D16"/>
    <mergeCell ref="E85:E86"/>
    <mergeCell ref="F85:F86"/>
    <mergeCell ref="E53:E54"/>
    <mergeCell ref="F53:F54"/>
    <mergeCell ref="D69:D70"/>
    <mergeCell ref="E65:E66"/>
    <mergeCell ref="D81:D82"/>
    <mergeCell ref="F83:F84"/>
    <mergeCell ref="D75:D76"/>
    <mergeCell ref="D77:D78"/>
    <mergeCell ref="D79:D80"/>
    <mergeCell ref="D53:D54"/>
    <mergeCell ref="D65:D66"/>
    <mergeCell ref="D67:D68"/>
    <mergeCell ref="S5:S6"/>
    <mergeCell ref="J4:L4"/>
    <mergeCell ref="AF5:AF6"/>
    <mergeCell ref="H3:H6"/>
    <mergeCell ref="I3:I6"/>
    <mergeCell ref="B7:B8"/>
    <mergeCell ref="C7:C8"/>
    <mergeCell ref="E7:E8"/>
    <mergeCell ref="F7:F8"/>
    <mergeCell ref="M4:O4"/>
    <mergeCell ref="P4:R4"/>
    <mergeCell ref="S4:U4"/>
    <mergeCell ref="G7:G8"/>
    <mergeCell ref="D7:D8"/>
    <mergeCell ref="AG5:AG6"/>
    <mergeCell ref="T5:T6"/>
    <mergeCell ref="Z5:Z6"/>
    <mergeCell ref="V4:X4"/>
    <mergeCell ref="B3:B6"/>
    <mergeCell ref="C3:C6"/>
    <mergeCell ref="D3:D6"/>
    <mergeCell ref="E3:E6"/>
    <mergeCell ref="F3:F6"/>
    <mergeCell ref="G3:G6"/>
    <mergeCell ref="J3:AG3"/>
    <mergeCell ref="AD5:AD6"/>
    <mergeCell ref="AE5:AE6"/>
    <mergeCell ref="AC5:AC6"/>
    <mergeCell ref="AA5:AA6"/>
    <mergeCell ref="AB5:AB6"/>
    <mergeCell ref="Y4:AA4"/>
    <mergeCell ref="AB4:AD4"/>
    <mergeCell ref="AE4:AG4"/>
    <mergeCell ref="P5:P6"/>
    <mergeCell ref="B13:B14"/>
    <mergeCell ref="E11:E12"/>
    <mergeCell ref="F11:F12"/>
    <mergeCell ref="G11:G12"/>
    <mergeCell ref="U5:U6"/>
    <mergeCell ref="V5:V6"/>
    <mergeCell ref="W5:W6"/>
    <mergeCell ref="X5:X6"/>
    <mergeCell ref="Y5:Y6"/>
    <mergeCell ref="B9:B12"/>
    <mergeCell ref="C9:C16"/>
    <mergeCell ref="E15:E16"/>
    <mergeCell ref="G9:G10"/>
    <mergeCell ref="F15:F16"/>
    <mergeCell ref="G15:G16"/>
    <mergeCell ref="E9:E10"/>
    <mergeCell ref="F9:F10"/>
    <mergeCell ref="B15:B16"/>
    <mergeCell ref="E13:E14"/>
    <mergeCell ref="F13:F14"/>
    <mergeCell ref="D9:D10"/>
    <mergeCell ref="G13:G14"/>
    <mergeCell ref="Q5:Q6"/>
    <mergeCell ref="R5:R6"/>
    <mergeCell ref="B39:B40"/>
    <mergeCell ref="E39:E40"/>
    <mergeCell ref="F39:F40"/>
    <mergeCell ref="E33:E34"/>
    <mergeCell ref="F33:F34"/>
    <mergeCell ref="B35:B36"/>
    <mergeCell ref="E35:E36"/>
    <mergeCell ref="F35:F36"/>
    <mergeCell ref="G35:G36"/>
    <mergeCell ref="D39:D40"/>
    <mergeCell ref="D33:D34"/>
    <mergeCell ref="B37:B38"/>
    <mergeCell ref="E37:E38"/>
    <mergeCell ref="F37:F38"/>
    <mergeCell ref="D35:D36"/>
    <mergeCell ref="G33:G34"/>
    <mergeCell ref="G37:G38"/>
    <mergeCell ref="D37:D38"/>
    <mergeCell ref="B19:B20"/>
    <mergeCell ref="B21:B22"/>
    <mergeCell ref="F27:F28"/>
    <mergeCell ref="B31:B32"/>
    <mergeCell ref="E31:E32"/>
    <mergeCell ref="F31:F32"/>
    <mergeCell ref="B33:B34"/>
    <mergeCell ref="D25:D26"/>
    <mergeCell ref="D27:D28"/>
    <mergeCell ref="D31:D32"/>
    <mergeCell ref="E21:E22"/>
    <mergeCell ref="F21:F22"/>
    <mergeCell ref="E19:E20"/>
    <mergeCell ref="F19:F20"/>
    <mergeCell ref="B27:B28"/>
    <mergeCell ref="E27:E28"/>
    <mergeCell ref="B25:B26"/>
    <mergeCell ref="E23:E24"/>
    <mergeCell ref="F23:F24"/>
    <mergeCell ref="D19:D20"/>
    <mergeCell ref="D21:D22"/>
    <mergeCell ref="D23:D24"/>
    <mergeCell ref="B43:B46"/>
    <mergeCell ref="F43:F44"/>
    <mergeCell ref="G43:G44"/>
    <mergeCell ref="B41:B42"/>
    <mergeCell ref="C41:C42"/>
    <mergeCell ref="E41:E42"/>
    <mergeCell ref="F41:F42"/>
    <mergeCell ref="G41:G42"/>
    <mergeCell ref="E43:E44"/>
    <mergeCell ref="E45:E46"/>
    <mergeCell ref="C43:C46"/>
    <mergeCell ref="D41:D42"/>
    <mergeCell ref="D43:D44"/>
    <mergeCell ref="D45:D46"/>
    <mergeCell ref="F45:F46"/>
    <mergeCell ref="G45:G46"/>
    <mergeCell ref="B51:B52"/>
    <mergeCell ref="C51:C58"/>
    <mergeCell ref="G51:G52"/>
    <mergeCell ref="F51:F52"/>
    <mergeCell ref="B49:B50"/>
    <mergeCell ref="G49:G50"/>
    <mergeCell ref="F49:F50"/>
    <mergeCell ref="B47:B48"/>
    <mergeCell ref="C47:C48"/>
    <mergeCell ref="E47:E48"/>
    <mergeCell ref="F47:F48"/>
    <mergeCell ref="G47:G48"/>
    <mergeCell ref="B57:B58"/>
    <mergeCell ref="E57:E58"/>
    <mergeCell ref="F57:F58"/>
    <mergeCell ref="G57:G58"/>
    <mergeCell ref="C49:C50"/>
    <mergeCell ref="E49:E50"/>
    <mergeCell ref="E51:E52"/>
    <mergeCell ref="D55:D56"/>
    <mergeCell ref="D57:D58"/>
    <mergeCell ref="B63:B64"/>
    <mergeCell ref="C63:C64"/>
    <mergeCell ref="E63:E64"/>
    <mergeCell ref="F63:F64"/>
    <mergeCell ref="G63:G64"/>
    <mergeCell ref="B55:B56"/>
    <mergeCell ref="G55:G56"/>
    <mergeCell ref="F55:F56"/>
    <mergeCell ref="B61:B62"/>
    <mergeCell ref="F61:F62"/>
    <mergeCell ref="E61:E62"/>
    <mergeCell ref="B59:B60"/>
    <mergeCell ref="E59:E60"/>
    <mergeCell ref="C59:C60"/>
    <mergeCell ref="G61:G62"/>
    <mergeCell ref="F59:F60"/>
    <mergeCell ref="G59:G60"/>
    <mergeCell ref="C61:C62"/>
    <mergeCell ref="D61:D62"/>
    <mergeCell ref="D63:D64"/>
    <mergeCell ref="E55:E56"/>
    <mergeCell ref="D59:D60"/>
    <mergeCell ref="B93:B96"/>
    <mergeCell ref="C93:C96"/>
    <mergeCell ref="F93:F94"/>
    <mergeCell ref="G93:G94"/>
    <mergeCell ref="C89:C92"/>
    <mergeCell ref="E95:E96"/>
    <mergeCell ref="E91:E92"/>
    <mergeCell ref="F95:F96"/>
    <mergeCell ref="G95:G96"/>
    <mergeCell ref="E93:E94"/>
    <mergeCell ref="E89:E90"/>
    <mergeCell ref="F89:F90"/>
    <mergeCell ref="D89:D90"/>
    <mergeCell ref="D91:D92"/>
    <mergeCell ref="D93:D94"/>
    <mergeCell ref="D95:D96"/>
    <mergeCell ref="F91:F92"/>
    <mergeCell ref="B99:B100"/>
    <mergeCell ref="C99:C100"/>
    <mergeCell ref="E99:E100"/>
    <mergeCell ref="F99:F100"/>
    <mergeCell ref="G99:G100"/>
    <mergeCell ref="B97:B98"/>
    <mergeCell ref="C97:C98"/>
    <mergeCell ref="E97:E98"/>
    <mergeCell ref="F97:F98"/>
    <mergeCell ref="G97:G98"/>
    <mergeCell ref="D97:D98"/>
    <mergeCell ref="D99:D100"/>
    <mergeCell ref="B71:B72"/>
    <mergeCell ref="C71:C88"/>
    <mergeCell ref="F71:F72"/>
    <mergeCell ref="E71:E72"/>
    <mergeCell ref="E73:E74"/>
    <mergeCell ref="E83:E84"/>
    <mergeCell ref="D87:D88"/>
    <mergeCell ref="B73:B74"/>
    <mergeCell ref="B75:B82"/>
    <mergeCell ref="E75:E76"/>
    <mergeCell ref="E77:E78"/>
    <mergeCell ref="E79:E80"/>
    <mergeCell ref="E81:E82"/>
    <mergeCell ref="F79:F80"/>
    <mergeCell ref="F73:F74"/>
    <mergeCell ref="F81:F82"/>
    <mergeCell ref="D73:D74"/>
    <mergeCell ref="E87:E88"/>
    <mergeCell ref="F87:F88"/>
    <mergeCell ref="F75:F76"/>
    <mergeCell ref="F77:F78"/>
    <mergeCell ref="D71:D72"/>
    <mergeCell ref="D83:D84"/>
    <mergeCell ref="D85:D86"/>
    <mergeCell ref="C65:C70"/>
    <mergeCell ref="G31:G32"/>
    <mergeCell ref="C39:C40"/>
    <mergeCell ref="D29:D30"/>
    <mergeCell ref="E29:E30"/>
    <mergeCell ref="F29:F30"/>
    <mergeCell ref="C17:C18"/>
    <mergeCell ref="D17:D18"/>
    <mergeCell ref="E17:E18"/>
    <mergeCell ref="F17:F18"/>
    <mergeCell ref="C19:C38"/>
    <mergeCell ref="E25:E26"/>
    <mergeCell ref="F25:F26"/>
    <mergeCell ref="G25:G26"/>
    <mergeCell ref="G21:G22"/>
    <mergeCell ref="G19:G20"/>
    <mergeCell ref="G27:G28"/>
    <mergeCell ref="G69:G70"/>
    <mergeCell ref="F69:F70"/>
    <mergeCell ref="G67:G68"/>
    <mergeCell ref="F67:F68"/>
    <mergeCell ref="G65:G66"/>
    <mergeCell ref="F65:F66"/>
    <mergeCell ref="E67:E68"/>
  </mergeCells>
  <pageMargins left="0.31496062992125984" right="0.31496062992125984" top="0.15748031496062992" bottom="0.15748031496062992" header="0.31496062992125984" footer="0.31496062992125984"/>
  <pageSetup paperSize="9" scale="15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</sheetPr>
  <dimension ref="A1:AO1030"/>
  <sheetViews>
    <sheetView topLeftCell="A2" zoomScaleNormal="100" workbookViewId="0">
      <pane xSplit="4" ySplit="5" topLeftCell="X7" activePane="bottomRight" state="frozen"/>
      <selection activeCell="G8" sqref="G8:H9"/>
      <selection pane="topRight" activeCell="G8" sqref="G8:H9"/>
      <selection pane="bottomLeft" activeCell="G8" sqref="G8:H9"/>
      <selection pane="bottomRight" activeCell="H6" sqref="H6:AG6"/>
    </sheetView>
  </sheetViews>
  <sheetFormatPr defaultRowHeight="15" outlineLevelCol="1"/>
  <cols>
    <col min="1" max="1" width="16.42578125" style="1" customWidth="1"/>
    <col min="2" max="2" width="31" style="2" customWidth="1"/>
    <col min="3" max="3" width="14.7109375" style="2" customWidth="1" outlineLevel="1"/>
    <col min="4" max="4" width="26.42578125" style="2" customWidth="1"/>
    <col min="5" max="5" width="15.140625" style="125" customWidth="1" outlineLevel="1"/>
    <col min="6" max="6" width="48.42578125" style="2" customWidth="1"/>
    <col min="7" max="7" width="16.85546875" style="8" customWidth="1"/>
    <col min="8" max="10" width="16.5703125" style="1" customWidth="1"/>
    <col min="11" max="11" width="15.28515625" style="1" customWidth="1"/>
    <col min="12" max="13" width="15.7109375" style="1" customWidth="1"/>
    <col min="14" max="16" width="16.5703125" style="1" customWidth="1"/>
    <col min="17" max="19" width="15.7109375" style="1" customWidth="1"/>
    <col min="20" max="21" width="15.7109375" style="2" customWidth="1"/>
    <col min="22" max="22" width="16.5703125" style="2" customWidth="1"/>
    <col min="23" max="25" width="16.5703125" style="1" customWidth="1"/>
    <col min="26" max="27" width="16.28515625" style="5" customWidth="1"/>
    <col min="28" max="29" width="16.5703125" style="184" customWidth="1"/>
    <col min="30" max="33" width="16.5703125" style="5" customWidth="1"/>
    <col min="34" max="16384" width="9.140625" style="1"/>
  </cols>
  <sheetData>
    <row r="1" spans="1:33" ht="15.75" hidden="1" thickBot="1">
      <c r="E1" s="2"/>
      <c r="G1" s="3"/>
      <c r="H1" s="4" t="e">
        <f>H2-H3</f>
        <v>#REF!</v>
      </c>
      <c r="I1" s="4"/>
      <c r="J1" s="4"/>
      <c r="K1" s="4" t="e">
        <f t="shared" ref="K1:P1" si="0">K2-K3</f>
        <v>#REF!</v>
      </c>
      <c r="L1" s="4" t="e">
        <f t="shared" si="0"/>
        <v>#REF!</v>
      </c>
      <c r="M1" s="4" t="e">
        <f t="shared" si="0"/>
        <v>#REF!</v>
      </c>
      <c r="N1" s="4" t="e">
        <f t="shared" si="0"/>
        <v>#REF!</v>
      </c>
      <c r="O1" s="4" t="e">
        <f t="shared" si="0"/>
        <v>#REF!</v>
      </c>
      <c r="P1" s="4" t="e">
        <f t="shared" si="0"/>
        <v>#REF!</v>
      </c>
      <c r="Q1" s="4" t="e">
        <f t="shared" ref="Q1:Y1" si="1">Q2-Q3</f>
        <v>#REF!</v>
      </c>
      <c r="R1" s="4"/>
      <c r="S1" s="4"/>
      <c r="T1" s="4" t="e">
        <f t="shared" si="1"/>
        <v>#REF!</v>
      </c>
      <c r="U1" s="4" t="e">
        <f t="shared" si="1"/>
        <v>#REF!</v>
      </c>
      <c r="V1" s="4" t="e">
        <f t="shared" si="1"/>
        <v>#REF!</v>
      </c>
      <c r="W1" s="4"/>
      <c r="X1" s="4" t="e">
        <f t="shared" si="1"/>
        <v>#REF!</v>
      </c>
      <c r="Y1" s="4" t="e">
        <f t="shared" si="1"/>
        <v>#REF!</v>
      </c>
    </row>
    <row r="2" spans="1:33" s="6" customFormat="1" ht="15.75" thickBot="1">
      <c r="B2" s="2"/>
      <c r="C2" s="2"/>
      <c r="D2" s="7"/>
      <c r="E2" s="125"/>
      <c r="F2" s="433" t="s">
        <v>0</v>
      </c>
      <c r="G2" s="8"/>
      <c r="H2" s="250" t="e">
        <f>'2024 год_'!#REF!</f>
        <v>#REF!</v>
      </c>
      <c r="I2" s="250" t="e">
        <f>'2024 год_'!#REF!+'2024 год_'!#REF!+'2024 год_'!#REF!</f>
        <v>#REF!</v>
      </c>
      <c r="J2" s="250" t="e">
        <f>'2024 год_'!#REF!+'2024 год_'!#REF!+'2024 год_'!#REF!</f>
        <v>#REF!</v>
      </c>
      <c r="K2" s="250" t="e">
        <f>'2024 год_'!#REF!+'2024 год_'!#REF!</f>
        <v>#REF!</v>
      </c>
      <c r="L2" s="250" t="e">
        <f>'2024 год_'!#REF!+'2024 год_'!#REF!</f>
        <v>#REF!</v>
      </c>
      <c r="M2" s="250" t="e">
        <f>'2024 год_'!#REF!+'2024 год_'!#REF!</f>
        <v>#REF!</v>
      </c>
      <c r="N2" s="250" t="e">
        <f>'2024 год_'!#REF!</f>
        <v>#REF!</v>
      </c>
      <c r="O2" s="250" t="e">
        <f>'2024 год_'!#REF!</f>
        <v>#REF!</v>
      </c>
      <c r="P2" s="250" t="e">
        <f>'2024 год_'!#REF!</f>
        <v>#REF!</v>
      </c>
      <c r="Q2" s="250" t="e">
        <f>'2024 год_'!#REF!</f>
        <v>#REF!</v>
      </c>
      <c r="R2" s="250" t="e">
        <f>'2024 год_'!#REF!+'2024 год_'!#REF!+'2024 год_'!#REF!</f>
        <v>#REF!</v>
      </c>
      <c r="S2" s="250" t="e">
        <f>'2024 год_'!#REF!+'2024 год_'!#REF!+'2024 год_'!#REF!</f>
        <v>#REF!</v>
      </c>
      <c r="T2" s="250" t="e">
        <f>'2024 год_'!#REF!+'2024 год_'!#REF!</f>
        <v>#REF!</v>
      </c>
      <c r="U2" s="250" t="e">
        <f>'2024 год_'!#REF!+'2024 год_'!#REF!</f>
        <v>#REF!</v>
      </c>
      <c r="V2" s="250" t="e">
        <f>'2024 год_'!#REF!+'2024 год_'!#REF!</f>
        <v>#REF!</v>
      </c>
      <c r="W2" s="250" t="e">
        <f>'2024 год_'!#REF!</f>
        <v>#REF!</v>
      </c>
      <c r="X2" s="250" t="e">
        <f>'2024 год_'!#REF!</f>
        <v>#REF!</v>
      </c>
      <c r="Y2" s="250" t="e">
        <f>'2024 год_'!#REF!</f>
        <v>#REF!</v>
      </c>
      <c r="Z2" s="83"/>
      <c r="AA2" s="83"/>
      <c r="AB2" s="185"/>
      <c r="AC2" s="185"/>
      <c r="AD2" s="83"/>
      <c r="AE2" s="83"/>
      <c r="AF2" s="83"/>
      <c r="AG2" s="8">
        <v>-7.1800000000052933E-3</v>
      </c>
    </row>
    <row r="3" spans="1:33" s="9" customFormat="1" ht="15.75" thickBot="1">
      <c r="B3" s="10"/>
      <c r="C3" s="7"/>
      <c r="D3" s="7"/>
      <c r="E3" s="126"/>
      <c r="F3" s="434"/>
      <c r="G3" s="11" t="e">
        <f>SUM(H3:Y3)-SUM(H2:Y2)</f>
        <v>#REF!</v>
      </c>
      <c r="H3" s="251" t="e">
        <f>SUM(H7:H170)</f>
        <v>#REF!</v>
      </c>
      <c r="I3" s="251" t="e">
        <f t="shared" ref="I3:Y3" si="2">SUM(I7:I133)</f>
        <v>#REF!</v>
      </c>
      <c r="J3" s="251" t="e">
        <f t="shared" si="2"/>
        <v>#REF!</v>
      </c>
      <c r="K3" s="251" t="e">
        <f t="shared" ref="K3:P3" si="3">SUM(K7:K133)</f>
        <v>#REF!</v>
      </c>
      <c r="L3" s="251" t="e">
        <f t="shared" si="3"/>
        <v>#REF!</v>
      </c>
      <c r="M3" s="251" t="e">
        <f t="shared" si="3"/>
        <v>#REF!</v>
      </c>
      <c r="N3" s="251" t="e">
        <f t="shared" si="3"/>
        <v>#REF!</v>
      </c>
      <c r="O3" s="251" t="e">
        <f t="shared" si="3"/>
        <v>#REF!</v>
      </c>
      <c r="P3" s="251" t="e">
        <f t="shared" si="3"/>
        <v>#REF!</v>
      </c>
      <c r="Q3" s="251" t="e">
        <f t="shared" si="2"/>
        <v>#REF!</v>
      </c>
      <c r="R3" s="251" t="e">
        <f t="shared" si="2"/>
        <v>#REF!</v>
      </c>
      <c r="S3" s="251" t="e">
        <f t="shared" si="2"/>
        <v>#REF!</v>
      </c>
      <c r="T3" s="251" t="e">
        <f t="shared" si="2"/>
        <v>#REF!</v>
      </c>
      <c r="U3" s="251" t="e">
        <f t="shared" si="2"/>
        <v>#REF!</v>
      </c>
      <c r="V3" s="251" t="e">
        <f t="shared" si="2"/>
        <v>#REF!</v>
      </c>
      <c r="W3" s="251" t="e">
        <f t="shared" si="2"/>
        <v>#REF!</v>
      </c>
      <c r="X3" s="251" t="e">
        <f t="shared" si="2"/>
        <v>#REF!</v>
      </c>
      <c r="Y3" s="251" t="e">
        <f t="shared" si="2"/>
        <v>#REF!</v>
      </c>
      <c r="Z3" s="12"/>
      <c r="AA3" s="12"/>
      <c r="AB3" s="12"/>
      <c r="AC3" s="12"/>
      <c r="AD3" s="12"/>
      <c r="AE3" s="12"/>
      <c r="AF3" s="12"/>
      <c r="AG3" s="12"/>
    </row>
    <row r="4" spans="1:33" s="204" customFormat="1" ht="19.5" thickBot="1">
      <c r="A4" s="315"/>
      <c r="B4" s="316"/>
      <c r="C4" s="13"/>
      <c r="D4" s="13"/>
      <c r="E4" s="127"/>
      <c r="F4" s="435"/>
      <c r="G4" s="205"/>
      <c r="H4" s="252" t="e">
        <f>H2-H3</f>
        <v>#REF!</v>
      </c>
      <c r="I4" s="252" t="e">
        <f t="shared" ref="I4:Y4" si="4">I2-I3</f>
        <v>#REF!</v>
      </c>
      <c r="J4" s="252" t="e">
        <f t="shared" si="4"/>
        <v>#REF!</v>
      </c>
      <c r="K4" s="252" t="e">
        <f t="shared" ref="K4:P4" si="5">K2-K3</f>
        <v>#REF!</v>
      </c>
      <c r="L4" s="252" t="e">
        <f t="shared" si="5"/>
        <v>#REF!</v>
      </c>
      <c r="M4" s="252" t="e">
        <f t="shared" si="5"/>
        <v>#REF!</v>
      </c>
      <c r="N4" s="252" t="e">
        <f t="shared" si="5"/>
        <v>#REF!</v>
      </c>
      <c r="O4" s="252" t="e">
        <f t="shared" si="5"/>
        <v>#REF!</v>
      </c>
      <c r="P4" s="252" t="e">
        <f t="shared" si="5"/>
        <v>#REF!</v>
      </c>
      <c r="Q4" s="252" t="e">
        <f t="shared" si="4"/>
        <v>#REF!</v>
      </c>
      <c r="R4" s="252" t="e">
        <f t="shared" si="4"/>
        <v>#REF!</v>
      </c>
      <c r="S4" s="252" t="e">
        <f t="shared" si="4"/>
        <v>#REF!</v>
      </c>
      <c r="T4" s="252" t="e">
        <f t="shared" si="4"/>
        <v>#REF!</v>
      </c>
      <c r="U4" s="252" t="e">
        <f t="shared" si="4"/>
        <v>#REF!</v>
      </c>
      <c r="V4" s="252" t="e">
        <f t="shared" si="4"/>
        <v>#REF!</v>
      </c>
      <c r="W4" s="252" t="e">
        <f t="shared" si="4"/>
        <v>#REF!</v>
      </c>
      <c r="X4" s="252" t="e">
        <f t="shared" si="4"/>
        <v>#REF!</v>
      </c>
      <c r="Y4" s="252" t="e">
        <f t="shared" si="4"/>
        <v>#REF!</v>
      </c>
      <c r="Z4" s="5"/>
      <c r="AA4" s="5"/>
      <c r="AB4" s="184"/>
      <c r="AC4" s="184"/>
      <c r="AD4" s="5"/>
      <c r="AE4" s="5"/>
      <c r="AF4" s="5"/>
      <c r="AG4" s="5"/>
    </row>
    <row r="5" spans="1:33" customFormat="1" ht="15.75" thickBot="1">
      <c r="A5">
        <v>1</v>
      </c>
      <c r="B5" s="14">
        <f>A5+1</f>
        <v>2</v>
      </c>
      <c r="C5" s="2">
        <f t="shared" ref="C5:AG5" si="6">B5+1</f>
        <v>3</v>
      </c>
      <c r="D5" s="2">
        <f>C5+1</f>
        <v>4</v>
      </c>
      <c r="E5" s="125">
        <f t="shared" si="6"/>
        <v>5</v>
      </c>
      <c r="F5" s="2">
        <f t="shared" si="6"/>
        <v>6</v>
      </c>
      <c r="G5" s="119">
        <f t="shared" si="6"/>
        <v>7</v>
      </c>
      <c r="H5">
        <f t="shared" si="6"/>
        <v>8</v>
      </c>
      <c r="I5">
        <f t="shared" ref="I5" si="7">H5+1</f>
        <v>9</v>
      </c>
      <c r="J5">
        <f t="shared" ref="J5" si="8">I5+1</f>
        <v>10</v>
      </c>
      <c r="K5">
        <f>J5+1</f>
        <v>11</v>
      </c>
      <c r="L5">
        <f t="shared" ref="L5" si="9">K5+1</f>
        <v>12</v>
      </c>
      <c r="M5">
        <f t="shared" ref="M5:N5" si="10">L5+1</f>
        <v>13</v>
      </c>
      <c r="N5">
        <f t="shared" si="10"/>
        <v>14</v>
      </c>
      <c r="O5">
        <f t="shared" ref="O5" si="11">N5+1</f>
        <v>15</v>
      </c>
      <c r="P5">
        <f t="shared" ref="P5" si="12">O5+1</f>
        <v>16</v>
      </c>
      <c r="Q5">
        <f t="shared" ref="Q5" si="13">P5+1</f>
        <v>17</v>
      </c>
      <c r="R5">
        <f t="shared" ref="R5" si="14">Q5+1</f>
        <v>18</v>
      </c>
      <c r="S5">
        <f t="shared" ref="S5" si="15">R5+1</f>
        <v>19</v>
      </c>
      <c r="T5">
        <f t="shared" ref="T5" si="16">S5+1</f>
        <v>20</v>
      </c>
      <c r="U5">
        <f t="shared" ref="U5" si="17">T5+1</f>
        <v>21</v>
      </c>
      <c r="V5">
        <f t="shared" ref="V5" si="18">U5+1</f>
        <v>22</v>
      </c>
      <c r="W5">
        <f t="shared" ref="W5" si="19">V5+1</f>
        <v>23</v>
      </c>
      <c r="X5">
        <f t="shared" ref="X5" si="20">W5+1</f>
        <v>24</v>
      </c>
      <c r="Y5">
        <f t="shared" ref="Y5" si="21">X5+1</f>
        <v>25</v>
      </c>
      <c r="Z5">
        <f t="shared" ref="Z5" si="22">Y5+1</f>
        <v>26</v>
      </c>
      <c r="AA5">
        <f t="shared" ref="AA5" si="23">Z5+1</f>
        <v>27</v>
      </c>
      <c r="AB5">
        <f t="shared" ref="AB5" si="24">AA5+1</f>
        <v>28</v>
      </c>
      <c r="AC5">
        <f t="shared" ref="AC5" si="25">AB5+1</f>
        <v>29</v>
      </c>
      <c r="AD5">
        <f t="shared" ref="AD5" si="26">AC5+1</f>
        <v>30</v>
      </c>
      <c r="AE5">
        <f t="shared" ref="AE5" si="27">AD5+1</f>
        <v>31</v>
      </c>
      <c r="AF5">
        <f t="shared" ref="AF5" si="28">AE5+1</f>
        <v>32</v>
      </c>
      <c r="AG5">
        <f t="shared" si="6"/>
        <v>33</v>
      </c>
    </row>
    <row r="6" spans="1:33" s="16" customFormat="1" ht="63.75" thickBot="1">
      <c r="B6" s="17" t="s">
        <v>1</v>
      </c>
      <c r="C6" s="18" t="s">
        <v>2</v>
      </c>
      <c r="D6" s="19" t="s">
        <v>3</v>
      </c>
      <c r="E6" s="128" t="s">
        <v>117</v>
      </c>
      <c r="F6" s="18" t="s">
        <v>4</v>
      </c>
      <c r="G6" s="120" t="s">
        <v>5</v>
      </c>
      <c r="H6" s="109" t="s">
        <v>109</v>
      </c>
      <c r="I6" s="110" t="s">
        <v>111</v>
      </c>
      <c r="J6" s="20" t="s">
        <v>112</v>
      </c>
      <c r="K6" s="96" t="s">
        <v>106</v>
      </c>
      <c r="L6" s="103" t="s">
        <v>105</v>
      </c>
      <c r="M6" s="97" t="s">
        <v>104</v>
      </c>
      <c r="N6" s="90" t="s">
        <v>100</v>
      </c>
      <c r="O6" s="99" t="s">
        <v>98</v>
      </c>
      <c r="P6" s="100" t="s">
        <v>99</v>
      </c>
      <c r="Q6" s="115" t="s">
        <v>121</v>
      </c>
      <c r="R6" s="115" t="s">
        <v>119</v>
      </c>
      <c r="S6" s="113" t="s">
        <v>120</v>
      </c>
      <c r="T6" s="98" t="s">
        <v>110</v>
      </c>
      <c r="U6" s="105" t="s">
        <v>107</v>
      </c>
      <c r="V6" s="106" t="s">
        <v>108</v>
      </c>
      <c r="W6" s="21" t="s">
        <v>103</v>
      </c>
      <c r="X6" s="101" t="s">
        <v>101</v>
      </c>
      <c r="Y6" s="102" t="s">
        <v>102</v>
      </c>
      <c r="Z6" s="88" t="s">
        <v>208</v>
      </c>
      <c r="AA6" s="89" t="s">
        <v>209</v>
      </c>
      <c r="AB6" s="89" t="s">
        <v>210</v>
      </c>
      <c r="AC6" s="89" t="s">
        <v>211</v>
      </c>
      <c r="AD6" s="95" t="s">
        <v>212</v>
      </c>
      <c r="AE6" s="95" t="s">
        <v>213</v>
      </c>
      <c r="AF6" s="95" t="s">
        <v>214</v>
      </c>
      <c r="AG6" s="95" t="s">
        <v>215</v>
      </c>
    </row>
    <row r="7" spans="1:33" customFormat="1">
      <c r="A7">
        <v>1</v>
      </c>
      <c r="B7" s="118" t="str">
        <f>'2024 год_'!C7</f>
        <v>Большесолдатский район</v>
      </c>
      <c r="C7" s="23" t="str">
        <f t="shared" ref="C7:C69" si="29">C6</f>
        <v>Код района</v>
      </c>
      <c r="D7" s="81" t="str">
        <f>'2024 год_'!D7</f>
        <v xml:space="preserve">Волоконский сельсовет </v>
      </c>
      <c r="E7" s="129" t="str">
        <f>'2024 год_'!I7</f>
        <v>закрытая</v>
      </c>
      <c r="F7" s="81" t="str">
        <f>'2024 год_'!E7</f>
        <v xml:space="preserve">ГУПКО "Курскоблжилкомхоз" </v>
      </c>
      <c r="G7" s="311">
        <v>4632024035</v>
      </c>
      <c r="H7" s="325" t="e">
        <f>I7+J7</f>
        <v>#REF!</v>
      </c>
      <c r="I7" s="112" t="e">
        <f>L7+O7</f>
        <v>#REF!</v>
      </c>
      <c r="J7" s="112" t="e">
        <f>M7+P7</f>
        <v>#REF!</v>
      </c>
      <c r="K7" s="108" t="e">
        <f t="shared" ref="K7:K19" si="30">L7+M7</f>
        <v>#REF!</v>
      </c>
      <c r="L7" s="203" t="e">
        <f>'2024 год_'!#REF!+'2024 год_'!#REF!</f>
        <v>#REF!</v>
      </c>
      <c r="M7" s="93" t="e">
        <f>'2024 год_'!#REF!+'2024 год_'!#REF!</f>
        <v>#REF!</v>
      </c>
      <c r="N7" s="94" t="e">
        <f t="shared" ref="N7:N19" si="31">O7+P7</f>
        <v>#REF!</v>
      </c>
      <c r="O7" s="92" t="e">
        <f>'2024 год_'!#REF!</f>
        <v>#REF!</v>
      </c>
      <c r="P7" s="93" t="e">
        <f>'2024 год_'!#REF!</f>
        <v>#REF!</v>
      </c>
      <c r="Q7" s="117" t="e">
        <f t="shared" ref="Q7:Q19" si="32">R7+S7</f>
        <v>#REF!</v>
      </c>
      <c r="R7" s="116" t="e">
        <f>U7+X7</f>
        <v>#REF!</v>
      </c>
      <c r="S7" s="114" t="e">
        <f>V7+Y7</f>
        <v>#REF!</v>
      </c>
      <c r="T7" s="317" t="e">
        <f t="shared" ref="T7:T19" si="33">U7+V7</f>
        <v>#REF!</v>
      </c>
      <c r="U7" s="92" t="e">
        <f>'2024 год_'!#REF!+'2024 год_'!#REF!</f>
        <v>#REF!</v>
      </c>
      <c r="V7" s="330" t="e">
        <f>'2024 год_'!#REF!+'2024 год_'!#REF!</f>
        <v>#REF!</v>
      </c>
      <c r="W7" s="25" t="e">
        <f t="shared" ref="W7:W19" si="34">X7+Y7</f>
        <v>#REF!</v>
      </c>
      <c r="X7" s="92" t="e">
        <f>'2024 год_'!#REF!</f>
        <v>#REF!</v>
      </c>
      <c r="Y7" s="91" t="e">
        <f>'2024 год_'!#REF!</f>
        <v>#REF!</v>
      </c>
      <c r="Z7" s="82">
        <f>'2024 год_'!AC8</f>
        <v>3314.9639999999995</v>
      </c>
      <c r="AA7" s="84">
        <f>'2024 год_'!AF8</f>
        <v>3758.5679999999998</v>
      </c>
      <c r="AB7" s="84">
        <f>'2024 год_'!AB8</f>
        <v>0</v>
      </c>
      <c r="AC7" s="84">
        <f>'2024 год_'!AE8</f>
        <v>0</v>
      </c>
      <c r="AD7" s="84">
        <f>'2024 год_'!AC7</f>
        <v>0</v>
      </c>
      <c r="AE7" s="84">
        <f>'2024 год_'!AF7</f>
        <v>0</v>
      </c>
      <c r="AF7" s="84">
        <f>'2024 год_'!AB7</f>
        <v>0</v>
      </c>
      <c r="AG7" s="84">
        <f>'2024 год_'!AE7</f>
        <v>0</v>
      </c>
    </row>
    <row r="8" spans="1:33" customFormat="1">
      <c r="B8" s="118"/>
      <c r="C8" s="23"/>
      <c r="D8" s="81"/>
      <c r="E8" s="129"/>
      <c r="F8" s="81"/>
      <c r="G8" s="121"/>
      <c r="H8" s="111"/>
      <c r="I8" s="112"/>
      <c r="J8" s="112"/>
      <c r="K8" s="108"/>
      <c r="L8" s="203"/>
      <c r="M8" s="93"/>
      <c r="N8" s="94"/>
      <c r="O8" s="92"/>
      <c r="P8" s="93"/>
      <c r="Q8" s="117"/>
      <c r="R8" s="116"/>
      <c r="S8" s="114"/>
      <c r="T8" s="104"/>
      <c r="U8" s="92"/>
      <c r="V8" s="92"/>
      <c r="W8" s="25"/>
      <c r="X8" s="92"/>
      <c r="Y8" s="91"/>
      <c r="Z8" s="82"/>
      <c r="AA8" s="84"/>
      <c r="AB8" s="84"/>
      <c r="AC8" s="84"/>
      <c r="AD8" s="84"/>
      <c r="AE8" s="84"/>
      <c r="AF8" s="84"/>
      <c r="AG8" s="84"/>
    </row>
    <row r="9" spans="1:33" customFormat="1">
      <c r="A9">
        <f>A7+1</f>
        <v>2</v>
      </c>
      <c r="B9" s="118" t="str">
        <f>'2024 год_'!C9</f>
        <v>Железногорский район</v>
      </c>
      <c r="C9" s="23">
        <f t="shared" si="29"/>
        <v>0</v>
      </c>
      <c r="D9" s="81" t="str">
        <f>'2024 год_'!D9</f>
        <v>пос. Магнитный</v>
      </c>
      <c r="E9" s="129" t="str">
        <f>'2024 год_'!I9</f>
        <v>закрытая</v>
      </c>
      <c r="F9" s="81" t="str">
        <f>'2024 год_'!E9</f>
        <v xml:space="preserve">ГУПКО "Курскоблжилкомхоз" </v>
      </c>
      <c r="G9" s="311">
        <v>4632024035</v>
      </c>
      <c r="H9" s="325" t="e">
        <f>I9+J9</f>
        <v>#REF!</v>
      </c>
      <c r="I9" s="112" t="e">
        <f>L9+O9</f>
        <v>#REF!</v>
      </c>
      <c r="J9" s="112" t="e">
        <f>M9+P9</f>
        <v>#REF!</v>
      </c>
      <c r="K9" s="327" t="e">
        <f t="shared" si="30"/>
        <v>#REF!</v>
      </c>
      <c r="L9" s="203" t="e">
        <f>'2024 год_'!#REF!+'2024 год_'!#REF!</f>
        <v>#REF!</v>
      </c>
      <c r="M9" s="326" t="e">
        <f>'2024 год_'!#REF!+'2024 год_'!#REF!</f>
        <v>#REF!</v>
      </c>
      <c r="N9" s="94" t="e">
        <f t="shared" si="31"/>
        <v>#REF!</v>
      </c>
      <c r="O9" s="92" t="e">
        <f>'2024 год_'!#REF!</f>
        <v>#REF!</v>
      </c>
      <c r="P9" s="93" t="e">
        <f>'2024 год_'!#REF!</f>
        <v>#REF!</v>
      </c>
      <c r="Q9" s="117" t="e">
        <f t="shared" si="32"/>
        <v>#REF!</v>
      </c>
      <c r="R9" s="116" t="e">
        <f>U9+X9</f>
        <v>#REF!</v>
      </c>
      <c r="S9" s="114" t="e">
        <f>V9+Y9</f>
        <v>#REF!</v>
      </c>
      <c r="T9" s="317" t="e">
        <f t="shared" si="33"/>
        <v>#REF!</v>
      </c>
      <c r="U9" s="92" t="e">
        <f>'2024 год_'!#REF!+'2024 год_'!#REF!</f>
        <v>#REF!</v>
      </c>
      <c r="V9" s="92" t="e">
        <f>'2024 год_'!#REF!+'2024 год_'!#REF!</f>
        <v>#REF!</v>
      </c>
      <c r="W9" s="25" t="e">
        <f t="shared" si="34"/>
        <v>#REF!</v>
      </c>
      <c r="X9" s="92" t="e">
        <f>'2024 год_'!#REF!</f>
        <v>#REF!</v>
      </c>
      <c r="Y9" s="91" t="e">
        <f>'2024 год_'!#REF!</f>
        <v>#REF!</v>
      </c>
      <c r="Z9" s="82">
        <f>'2024 год_'!AC10</f>
        <v>3314.9639999999995</v>
      </c>
      <c r="AA9" s="84">
        <f>'2024 год_'!AF10</f>
        <v>3758.5679999999998</v>
      </c>
      <c r="AB9" s="84">
        <f>'2024 год_'!AB10</f>
        <v>1779.86</v>
      </c>
      <c r="AC9" s="84">
        <f>'2024 год_'!AE10</f>
        <v>2035.98</v>
      </c>
      <c r="AD9" s="84">
        <f>'2024 год_'!AC9</f>
        <v>66.468000000000004</v>
      </c>
      <c r="AE9" s="84">
        <f>'2024 год_'!AF9</f>
        <v>72.983999999999995</v>
      </c>
      <c r="AF9" s="84">
        <f>'2024 год_'!AB9</f>
        <v>22.64</v>
      </c>
      <c r="AG9" s="84">
        <f>'2024 год_'!AE9</f>
        <v>25.91</v>
      </c>
    </row>
    <row r="10" spans="1:33" customFormat="1">
      <c r="B10" s="118"/>
      <c r="C10" s="23"/>
      <c r="D10" s="81"/>
      <c r="E10" s="129"/>
      <c r="F10" s="81"/>
      <c r="G10" s="121"/>
      <c r="H10" s="111"/>
      <c r="I10" s="112"/>
      <c r="J10" s="112"/>
      <c r="K10" s="108"/>
      <c r="L10" s="203"/>
      <c r="M10" s="93"/>
      <c r="N10" s="94"/>
      <c r="O10" s="92"/>
      <c r="P10" s="93"/>
      <c r="Q10" s="117"/>
      <c r="R10" s="116"/>
      <c r="S10" s="114"/>
      <c r="T10" s="104"/>
      <c r="U10" s="92"/>
      <c r="V10" s="92"/>
      <c r="W10" s="25"/>
      <c r="X10" s="92"/>
      <c r="Y10" s="91"/>
      <c r="Z10" s="82"/>
      <c r="AA10" s="84"/>
      <c r="AB10" s="84"/>
      <c r="AC10" s="84"/>
      <c r="AD10" s="84"/>
      <c r="AE10" s="84"/>
      <c r="AF10" s="84"/>
      <c r="AG10" s="84"/>
    </row>
    <row r="11" spans="1:33" customFormat="1">
      <c r="A11">
        <f t="shared" ref="A11" si="35">A9+1</f>
        <v>3</v>
      </c>
      <c r="B11" s="118" t="str">
        <f t="shared" ref="B11" si="36">B9</f>
        <v>Железногорский район</v>
      </c>
      <c r="C11" s="23">
        <f t="shared" si="29"/>
        <v>0</v>
      </c>
      <c r="D11" s="81" t="str">
        <f>'2024 год_'!D11</f>
        <v>Новоандросовский сельсовет</v>
      </c>
      <c r="E11" s="129" t="str">
        <f>'2024 год_'!I11</f>
        <v>открытая</v>
      </c>
      <c r="F11" s="81" t="str">
        <f>'2024 год_'!E11</f>
        <v xml:space="preserve">МУП «Районное коммунальное хозяйство» </v>
      </c>
      <c r="G11" s="312">
        <v>4633037132</v>
      </c>
      <c r="H11" s="111" t="e">
        <f>I11+J11</f>
        <v>#REF!</v>
      </c>
      <c r="I11" s="112" t="e">
        <f>L11+O11</f>
        <v>#REF!</v>
      </c>
      <c r="J11" s="112" t="e">
        <f>M11+P11</f>
        <v>#REF!</v>
      </c>
      <c r="K11" s="108" t="e">
        <f t="shared" si="30"/>
        <v>#REF!</v>
      </c>
      <c r="L11" s="202" t="e">
        <f>'2024 год_'!#REF!+'2024 год_'!#REF!</f>
        <v>#REF!</v>
      </c>
      <c r="M11" s="93" t="e">
        <f>'2024 год_'!#REF!+'2024 год_'!#REF!</f>
        <v>#REF!</v>
      </c>
      <c r="N11" s="94" t="e">
        <f t="shared" si="31"/>
        <v>#REF!</v>
      </c>
      <c r="O11" s="329" t="e">
        <f>'2024 год_'!#REF!</f>
        <v>#REF!</v>
      </c>
      <c r="P11" s="93" t="e">
        <f>'2024 год_'!#REF!</f>
        <v>#REF!</v>
      </c>
      <c r="Q11" s="117" t="e">
        <f t="shared" si="32"/>
        <v>#REF!</v>
      </c>
      <c r="R11" s="116" t="e">
        <f>U11+X11</f>
        <v>#REF!</v>
      </c>
      <c r="S11" s="114" t="e">
        <f>V11+Y11</f>
        <v>#REF!</v>
      </c>
      <c r="T11" s="104" t="e">
        <f t="shared" si="33"/>
        <v>#REF!</v>
      </c>
      <c r="U11" s="92" t="e">
        <f>'2024 год_'!#REF!+'2024 год_'!#REF!</f>
        <v>#REF!</v>
      </c>
      <c r="V11" s="92" t="e">
        <f>'2024 год_'!#REF!+'2024 год_'!#REF!</f>
        <v>#REF!</v>
      </c>
      <c r="W11" s="25" t="e">
        <f t="shared" si="34"/>
        <v>#REF!</v>
      </c>
      <c r="X11" s="92" t="e">
        <f>'2024 год_'!#REF!</f>
        <v>#REF!</v>
      </c>
      <c r="Y11" s="91" t="e">
        <f>'2024 год_'!#REF!</f>
        <v>#REF!</v>
      </c>
      <c r="Z11" s="82">
        <f>'2024 год_'!AC12</f>
        <v>0</v>
      </c>
      <c r="AA11" s="84">
        <f>'2024 год_'!AF12</f>
        <v>0</v>
      </c>
      <c r="AB11" s="84">
        <f>'2024 год_'!AB12</f>
        <v>2449.06</v>
      </c>
      <c r="AC11" s="84">
        <f>'2024 год_'!AE12</f>
        <v>2801.48</v>
      </c>
      <c r="AD11" s="84">
        <f>'2024 год_'!AC11</f>
        <v>0</v>
      </c>
      <c r="AE11" s="84">
        <f>'2024 год_'!AF11</f>
        <v>0</v>
      </c>
      <c r="AF11" s="84">
        <f>'2024 год_'!AB11</f>
        <v>42.77</v>
      </c>
      <c r="AG11" s="84">
        <f>'2024 год_'!AE11</f>
        <v>48.92</v>
      </c>
    </row>
    <row r="12" spans="1:33" customFormat="1">
      <c r="B12" s="118"/>
      <c r="C12" s="23"/>
      <c r="D12" s="81"/>
      <c r="E12" s="129"/>
      <c r="F12" s="81"/>
      <c r="G12" s="122"/>
      <c r="H12" s="111"/>
      <c r="I12" s="112"/>
      <c r="J12" s="112"/>
      <c r="K12" s="108"/>
      <c r="L12" s="202"/>
      <c r="M12" s="93"/>
      <c r="N12" s="94"/>
      <c r="O12" s="92"/>
      <c r="P12" s="93"/>
      <c r="Q12" s="117"/>
      <c r="R12" s="116"/>
      <c r="S12" s="114"/>
      <c r="T12" s="104"/>
      <c r="U12" s="92"/>
      <c r="V12" s="92"/>
      <c r="W12" s="25"/>
      <c r="X12" s="92"/>
      <c r="Y12" s="91"/>
      <c r="Z12" s="82"/>
      <c r="AA12" s="84"/>
      <c r="AB12" s="84"/>
      <c r="AC12" s="84"/>
      <c r="AD12" s="84"/>
      <c r="AE12" s="84"/>
      <c r="AF12" s="84"/>
      <c r="AG12" s="84"/>
    </row>
    <row r="13" spans="1:33" customFormat="1">
      <c r="A13">
        <f t="shared" ref="A13" si="37">A11+1</f>
        <v>4</v>
      </c>
      <c r="B13" s="118" t="str">
        <f t="shared" ref="B13" si="38">B11</f>
        <v>Железногорский район</v>
      </c>
      <c r="C13" s="23">
        <f t="shared" si="29"/>
        <v>0</v>
      </c>
      <c r="D13" s="81" t="str">
        <f>'2024 год_'!D13</f>
        <v>Разветьевский сельсовет</v>
      </c>
      <c r="E13" s="129" t="str">
        <f>'2024 год_'!I13</f>
        <v>закрытая</v>
      </c>
      <c r="F13" s="81" t="str">
        <f>'2024 год_'!E13</f>
        <v xml:space="preserve">МУП «Районное коммунальное хозяйство» </v>
      </c>
      <c r="G13" s="312">
        <v>4633037132</v>
      </c>
      <c r="H13" s="111" t="e">
        <f>I13+J13</f>
        <v>#REF!</v>
      </c>
      <c r="I13" s="112" t="e">
        <f>L13+O13</f>
        <v>#REF!</v>
      </c>
      <c r="J13" s="112" t="e">
        <f>M13+P13</f>
        <v>#REF!</v>
      </c>
      <c r="K13" s="108" t="e">
        <f t="shared" si="30"/>
        <v>#REF!</v>
      </c>
      <c r="L13" s="203" t="e">
        <f>'2024 год_'!#REF!+'2024 год_'!#REF!</f>
        <v>#REF!</v>
      </c>
      <c r="M13" s="93" t="e">
        <f>'2024 год_'!#REF!+'2024 год_'!#REF!</f>
        <v>#REF!</v>
      </c>
      <c r="N13" s="94" t="e">
        <f t="shared" si="31"/>
        <v>#REF!</v>
      </c>
      <c r="O13" s="92" t="e">
        <f>'2024 год_'!#REF!</f>
        <v>#REF!</v>
      </c>
      <c r="P13" s="93" t="e">
        <f>'2024 год_'!#REF!</f>
        <v>#REF!</v>
      </c>
      <c r="Q13" s="117" t="e">
        <f t="shared" si="32"/>
        <v>#REF!</v>
      </c>
      <c r="R13" s="116" t="e">
        <f>U13+X13</f>
        <v>#REF!</v>
      </c>
      <c r="S13" s="114" t="e">
        <f>V13+Y13</f>
        <v>#REF!</v>
      </c>
      <c r="T13" s="317" t="e">
        <f t="shared" si="33"/>
        <v>#REF!</v>
      </c>
      <c r="U13" s="92" t="e">
        <f>'2024 год_'!#REF!+'2024 год_'!#REF!</f>
        <v>#REF!</v>
      </c>
      <c r="V13" s="92" t="e">
        <f>'2024 год_'!#REF!+'2024 год_'!#REF!</f>
        <v>#REF!</v>
      </c>
      <c r="W13" s="25" t="e">
        <f t="shared" si="34"/>
        <v>#REF!</v>
      </c>
      <c r="X13" s="92" t="e">
        <f>'2024 год_'!#REF!</f>
        <v>#REF!</v>
      </c>
      <c r="Y13" s="91" t="e">
        <f>'2024 год_'!#REF!</f>
        <v>#REF!</v>
      </c>
      <c r="Z13" s="82">
        <f>'2024 год_'!AC14</f>
        <v>0</v>
      </c>
      <c r="AA13" s="84">
        <f>'2024 год_'!AF14</f>
        <v>0</v>
      </c>
      <c r="AB13" s="84">
        <f>'2024 год_'!AB14</f>
        <v>2449.06</v>
      </c>
      <c r="AC13" s="84">
        <f>'2024 год_'!AE14</f>
        <v>2801.48</v>
      </c>
      <c r="AD13" s="84">
        <f>'2024 год_'!AC13</f>
        <v>0</v>
      </c>
      <c r="AE13" s="84">
        <f>'2024 год_'!AF13</f>
        <v>0</v>
      </c>
      <c r="AF13" s="84">
        <f>'2024 год_'!AB13</f>
        <v>42.85</v>
      </c>
      <c r="AG13" s="84">
        <f>'2024 год_'!AE13</f>
        <v>49.02</v>
      </c>
    </row>
    <row r="14" spans="1:33" customFormat="1">
      <c r="B14" s="118"/>
      <c r="C14" s="23"/>
      <c r="D14" s="81"/>
      <c r="E14" s="129"/>
      <c r="F14" s="81"/>
      <c r="G14" s="122"/>
      <c r="H14" s="111"/>
      <c r="I14" s="112"/>
      <c r="J14" s="112"/>
      <c r="K14" s="108"/>
      <c r="L14" s="203"/>
      <c r="M14" s="93"/>
      <c r="N14" s="94"/>
      <c r="O14" s="92"/>
      <c r="P14" s="93"/>
      <c r="Q14" s="117"/>
      <c r="R14" s="116"/>
      <c r="S14" s="114"/>
      <c r="T14" s="104"/>
      <c r="U14" s="92"/>
      <c r="V14" s="92"/>
      <c r="W14" s="25"/>
      <c r="X14" s="92"/>
      <c r="Y14" s="91"/>
      <c r="Z14" s="82"/>
      <c r="AA14" s="84"/>
      <c r="AB14" s="84"/>
      <c r="AC14" s="84"/>
      <c r="AD14" s="84"/>
      <c r="AE14" s="84"/>
      <c r="AF14" s="84"/>
      <c r="AG14" s="84"/>
    </row>
    <row r="15" spans="1:33" customFormat="1">
      <c r="A15">
        <f t="shared" ref="A15" si="39">A13+1</f>
        <v>5</v>
      </c>
      <c r="B15" s="118" t="str">
        <f t="shared" ref="B15" si="40">B13</f>
        <v>Железногорский район</v>
      </c>
      <c r="C15" s="23">
        <f t="shared" si="29"/>
        <v>0</v>
      </c>
      <c r="D15" s="81" t="str">
        <f>'2024 год_'!D15</f>
        <v>Студенокский сельсовет</v>
      </c>
      <c r="E15" s="129" t="str">
        <f>'2024 год_'!I15</f>
        <v>закрытая</v>
      </c>
      <c r="F15" s="81" t="str">
        <f>'2024 год_'!E15</f>
        <v xml:space="preserve">МУП «Районное коммунальное хозяйство»  </v>
      </c>
      <c r="G15" s="312">
        <v>4633037132</v>
      </c>
      <c r="H15" s="111" t="e">
        <f>I15+J15</f>
        <v>#REF!</v>
      </c>
      <c r="I15" s="112" t="e">
        <f>L15+O15</f>
        <v>#REF!</v>
      </c>
      <c r="J15" s="112" t="e">
        <f>M15+P15</f>
        <v>#REF!</v>
      </c>
      <c r="K15" s="108" t="e">
        <f t="shared" si="30"/>
        <v>#REF!</v>
      </c>
      <c r="L15" s="203" t="e">
        <f>'2024 год_'!#REF!+'2024 год_'!#REF!</f>
        <v>#REF!</v>
      </c>
      <c r="M15" s="93" t="e">
        <f>'2024 год_'!#REF!+'2024 год_'!#REF!</f>
        <v>#REF!</v>
      </c>
      <c r="N15" s="94" t="e">
        <f t="shared" si="31"/>
        <v>#REF!</v>
      </c>
      <c r="O15" s="92" t="e">
        <f>'2024 год_'!#REF!</f>
        <v>#REF!</v>
      </c>
      <c r="P15" s="93" t="e">
        <f>'2024 год_'!#REF!</f>
        <v>#REF!</v>
      </c>
      <c r="Q15" s="117" t="e">
        <f t="shared" si="32"/>
        <v>#REF!</v>
      </c>
      <c r="R15" s="116" t="e">
        <f>U15+X15</f>
        <v>#REF!</v>
      </c>
      <c r="S15" s="114" t="e">
        <f>V15+Y15</f>
        <v>#REF!</v>
      </c>
      <c r="T15" s="317" t="e">
        <f t="shared" si="33"/>
        <v>#REF!</v>
      </c>
      <c r="U15" s="92" t="e">
        <f>'2024 год_'!#REF!+'2024 год_'!#REF!</f>
        <v>#REF!</v>
      </c>
      <c r="V15" s="92" t="e">
        <f>'2024 год_'!#REF!+'2024 год_'!#REF!</f>
        <v>#REF!</v>
      </c>
      <c r="W15" s="25" t="e">
        <f t="shared" si="34"/>
        <v>#REF!</v>
      </c>
      <c r="X15" s="92" t="e">
        <f>'2024 год_'!#REF!</f>
        <v>#REF!</v>
      </c>
      <c r="Y15" s="91" t="e">
        <f>'2024 год_'!#REF!</f>
        <v>#REF!</v>
      </c>
      <c r="Z15" s="82">
        <f>'2024 год_'!AC16</f>
        <v>2889.53</v>
      </c>
      <c r="AA15" s="84">
        <f>'2024 год_'!AF16</f>
        <v>3438.24</v>
      </c>
      <c r="AB15" s="84">
        <f>'2024 год_'!AB16</f>
        <v>1982.98</v>
      </c>
      <c r="AC15" s="84">
        <f>'2024 год_'!AE16</f>
        <v>2268.33</v>
      </c>
      <c r="AD15" s="84">
        <f>'2024 год_'!AC15</f>
        <v>66.47</v>
      </c>
      <c r="AE15" s="84">
        <f>'2024 год_'!AF15</f>
        <v>72.98</v>
      </c>
      <c r="AF15" s="84">
        <f>'2024 год_'!AB15</f>
        <v>34.24</v>
      </c>
      <c r="AG15" s="84">
        <f>'2024 год_'!AE15</f>
        <v>39.17</v>
      </c>
    </row>
    <row r="16" spans="1:33" customFormat="1">
      <c r="B16" s="118"/>
      <c r="C16" s="23"/>
      <c r="D16" s="81"/>
      <c r="E16" s="129"/>
      <c r="F16" s="81"/>
      <c r="G16" s="122"/>
      <c r="H16" s="111"/>
      <c r="I16" s="112"/>
      <c r="J16" s="112"/>
      <c r="K16" s="108"/>
      <c r="L16" s="203"/>
      <c r="M16" s="93"/>
      <c r="N16" s="94"/>
      <c r="O16" s="92"/>
      <c r="P16" s="93"/>
      <c r="Q16" s="117"/>
      <c r="R16" s="116"/>
      <c r="S16" s="114"/>
      <c r="T16" s="104"/>
      <c r="U16" s="92"/>
      <c r="V16" s="92"/>
      <c r="W16" s="25"/>
      <c r="X16" s="92"/>
      <c r="Y16" s="91"/>
      <c r="Z16" s="82"/>
      <c r="AA16" s="84"/>
      <c r="AB16" s="84"/>
      <c r="AC16" s="84"/>
      <c r="AD16" s="84"/>
      <c r="AE16" s="84"/>
      <c r="AF16" s="84"/>
      <c r="AG16" s="84"/>
    </row>
    <row r="17" spans="1:34" customFormat="1">
      <c r="A17">
        <f t="shared" ref="A17" si="41">A15+1</f>
        <v>6</v>
      </c>
      <c r="B17" s="118" t="str">
        <f>'2024 год_'!C17</f>
        <v>Касторенский район</v>
      </c>
      <c r="C17" s="23">
        <f t="shared" si="29"/>
        <v>0</v>
      </c>
      <c r="D17" s="81" t="str">
        <f>'2024 год_'!D17</f>
        <v>Лачиновский сельсовет</v>
      </c>
      <c r="E17" s="129" t="str">
        <f>'2024 год_'!I17</f>
        <v>закрытая</v>
      </c>
      <c r="F17" s="81" t="str">
        <f>'2024 год_'!E17</f>
        <v xml:space="preserve">ГУПКО "Курскоблжилкомхоз" </v>
      </c>
      <c r="G17" s="311">
        <v>4632024035</v>
      </c>
      <c r="H17" s="111" t="e">
        <f>I17+J17</f>
        <v>#REF!</v>
      </c>
      <c r="I17" s="112" t="e">
        <f>L17+O17</f>
        <v>#REF!</v>
      </c>
      <c r="J17" s="112" t="e">
        <f>M17+P17</f>
        <v>#REF!</v>
      </c>
      <c r="K17" s="108" t="e">
        <f t="shared" ref="K17" si="42">L17+M17</f>
        <v>#REF!</v>
      </c>
      <c r="L17" s="203" t="e">
        <f>'2024 год_'!#REF!+'2024 год_'!#REF!</f>
        <v>#REF!</v>
      </c>
      <c r="M17" s="93" t="e">
        <f>'2024 год_'!#REF!+'2024 год_'!#REF!</f>
        <v>#REF!</v>
      </c>
      <c r="N17" s="94" t="e">
        <f t="shared" ref="N17" si="43">O17+P17</f>
        <v>#REF!</v>
      </c>
      <c r="O17" s="92" t="e">
        <f>'2024 год_'!#REF!</f>
        <v>#REF!</v>
      </c>
      <c r="P17" s="93" t="e">
        <f>'2024 год_'!#REF!</f>
        <v>#REF!</v>
      </c>
      <c r="Q17" s="117" t="e">
        <f t="shared" si="32"/>
        <v>#REF!</v>
      </c>
      <c r="R17" s="116" t="e">
        <f>U17+X17</f>
        <v>#REF!</v>
      </c>
      <c r="S17" s="114" t="e">
        <f>V17+Y17</f>
        <v>#REF!</v>
      </c>
      <c r="T17" s="317" t="e">
        <f t="shared" ref="T17" si="44">U17+V17</f>
        <v>#REF!</v>
      </c>
      <c r="U17" s="92" t="e">
        <f>'2024 год_'!#REF!+'2024 год_'!#REF!</f>
        <v>#REF!</v>
      </c>
      <c r="V17" s="92" t="e">
        <f>'2024 год_'!#REF!+'2024 год_'!#REF!</f>
        <v>#REF!</v>
      </c>
      <c r="W17" s="25" t="e">
        <f t="shared" ref="W17" si="45">X17+Y17</f>
        <v>#REF!</v>
      </c>
      <c r="X17" s="92" t="e">
        <f>'2024 год_'!#REF!</f>
        <v>#REF!</v>
      </c>
      <c r="Y17" s="91" t="e">
        <f>'2024 год_'!#REF!</f>
        <v>#REF!</v>
      </c>
      <c r="Z17" s="82">
        <f>'2024 год_'!AC18</f>
        <v>3314.9639999999995</v>
      </c>
      <c r="AA17" s="84">
        <f>'2024 год_'!AF18</f>
        <v>3758.5679999999998</v>
      </c>
      <c r="AB17" s="84">
        <f>'2024 год_'!AB18</f>
        <v>0</v>
      </c>
      <c r="AC17" s="84">
        <f>'2024 год_'!AE18</f>
        <v>0</v>
      </c>
      <c r="AD17" s="84">
        <f>'2024 год_'!AC17</f>
        <v>66.468000000000004</v>
      </c>
      <c r="AE17" s="84">
        <f>'2024 год_'!AF17</f>
        <v>72.983999999999995</v>
      </c>
      <c r="AF17" s="84">
        <f>'2024 год_'!AB17</f>
        <v>0</v>
      </c>
      <c r="AG17" s="84">
        <f>'2024 год_'!AE17</f>
        <v>0</v>
      </c>
    </row>
    <row r="18" spans="1:34" customFormat="1">
      <c r="B18" s="118"/>
      <c r="C18" s="23"/>
      <c r="D18" s="81"/>
      <c r="E18" s="129"/>
      <c r="F18" s="81"/>
      <c r="G18" s="122"/>
      <c r="H18" s="111"/>
      <c r="I18" s="112"/>
      <c r="J18" s="112"/>
      <c r="K18" s="108"/>
      <c r="L18" s="107"/>
      <c r="M18" s="93"/>
      <c r="N18" s="94"/>
      <c r="O18" s="92"/>
      <c r="P18" s="93"/>
      <c r="Q18" s="117"/>
      <c r="R18" s="116"/>
      <c r="S18" s="114"/>
      <c r="T18" s="104"/>
      <c r="U18" s="92"/>
      <c r="V18" s="92"/>
      <c r="W18" s="25"/>
      <c r="X18" s="92"/>
      <c r="Y18" s="91"/>
      <c r="Z18" s="82"/>
      <c r="AA18" s="84"/>
      <c r="AB18" s="84"/>
      <c r="AC18" s="84"/>
      <c r="AD18" s="84"/>
      <c r="AE18" s="84"/>
      <c r="AF18" s="84"/>
      <c r="AG18" s="84"/>
    </row>
    <row r="19" spans="1:34" customFormat="1">
      <c r="A19">
        <f t="shared" ref="A19" si="46">A17+1</f>
        <v>7</v>
      </c>
      <c r="B19" s="118" t="str">
        <f>'2024 год_'!C19</f>
        <v>Курский район</v>
      </c>
      <c r="C19" s="23">
        <f t="shared" si="29"/>
        <v>0</v>
      </c>
      <c r="D19" s="81" t="str">
        <f>'2024 год_'!D19</f>
        <v xml:space="preserve"> Клюквинский сельсовет</v>
      </c>
      <c r="E19" s="129" t="str">
        <f>'2024 год_'!I19</f>
        <v>закрытая</v>
      </c>
      <c r="F19" s="81" t="str">
        <f>'2024 год_'!E19</f>
        <v xml:space="preserve">АО "ГАЗСПЕЦРЕСУРС" </v>
      </c>
      <c r="G19" s="312">
        <v>4611016308</v>
      </c>
      <c r="H19" s="111" t="e">
        <f>I19+J19</f>
        <v>#REF!</v>
      </c>
      <c r="I19" s="112" t="e">
        <f>L19+O19</f>
        <v>#REF!</v>
      </c>
      <c r="J19" s="112" t="e">
        <f>M19+P19</f>
        <v>#REF!</v>
      </c>
      <c r="K19" s="108" t="e">
        <f t="shared" si="30"/>
        <v>#REF!</v>
      </c>
      <c r="L19" s="203" t="e">
        <f>'2024 год_'!#REF!+'2024 год_'!#REF!</f>
        <v>#REF!</v>
      </c>
      <c r="M19" s="93" t="e">
        <f>'2024 год_'!#REF!+'2024 год_'!#REF!</f>
        <v>#REF!</v>
      </c>
      <c r="N19" s="94" t="e">
        <f t="shared" si="31"/>
        <v>#REF!</v>
      </c>
      <c r="O19" s="92" t="e">
        <f>'2024 год_'!#REF!</f>
        <v>#REF!</v>
      </c>
      <c r="P19" s="93" t="e">
        <f>'2024 год_'!#REF!</f>
        <v>#REF!</v>
      </c>
      <c r="Q19" s="117" t="e">
        <f t="shared" si="32"/>
        <v>#REF!</v>
      </c>
      <c r="R19" s="116" t="e">
        <f>U19+X19</f>
        <v>#REF!</v>
      </c>
      <c r="S19" s="114" t="e">
        <f>V19+Y19</f>
        <v>#REF!</v>
      </c>
      <c r="T19" s="317" t="e">
        <f t="shared" si="33"/>
        <v>#REF!</v>
      </c>
      <c r="U19" s="92" t="e">
        <f>'2024 год_'!#REF!+'2024 год_'!#REF!</f>
        <v>#REF!</v>
      </c>
      <c r="V19" s="92" t="e">
        <f>'2024 год_'!#REF!+'2024 год_'!#REF!</f>
        <v>#REF!</v>
      </c>
      <c r="W19" s="25" t="e">
        <f t="shared" si="34"/>
        <v>#REF!</v>
      </c>
      <c r="X19" s="92" t="e">
        <f>'2024 год_'!#REF!</f>
        <v>#REF!</v>
      </c>
      <c r="Y19" s="91" t="e">
        <f>'2024 год_'!#REF!</f>
        <v>#REF!</v>
      </c>
      <c r="Z19" s="82">
        <f>'2024 год_'!AC20</f>
        <v>2954.172</v>
      </c>
      <c r="AA19" s="84">
        <f>'2024 год_'!AF20</f>
        <v>3199.248</v>
      </c>
      <c r="AB19" s="84">
        <f>'2024 год_'!AB20</f>
        <v>1858.9</v>
      </c>
      <c r="AC19" s="84">
        <f>'2024 год_'!AE20</f>
        <v>2126.58</v>
      </c>
      <c r="AD19" s="84">
        <f>'2024 год_'!AC19</f>
        <v>32.328000000000003</v>
      </c>
      <c r="AE19" s="84">
        <f>'2024 год_'!AF19</f>
        <v>54.335999999999999</v>
      </c>
      <c r="AF19" s="84">
        <f>'2024 год_'!AB19</f>
        <v>26.94</v>
      </c>
      <c r="AG19" s="84">
        <f>'2024 год_'!AE19</f>
        <v>30.82</v>
      </c>
    </row>
    <row r="20" spans="1:34" customFormat="1">
      <c r="B20" s="118"/>
      <c r="C20" s="23"/>
      <c r="D20" s="81"/>
      <c r="E20" s="129"/>
      <c r="F20" s="81"/>
      <c r="G20" s="122"/>
      <c r="H20" s="111"/>
      <c r="I20" s="112"/>
      <c r="J20" s="112"/>
      <c r="K20" s="108"/>
      <c r="L20" s="203"/>
      <c r="M20" s="93"/>
      <c r="N20" s="94"/>
      <c r="O20" s="92"/>
      <c r="P20" s="93"/>
      <c r="Q20" s="117"/>
      <c r="R20" s="116"/>
      <c r="S20" s="114"/>
      <c r="T20" s="104"/>
      <c r="U20" s="92"/>
      <c r="V20" s="92"/>
      <c r="W20" s="25"/>
      <c r="X20" s="92"/>
      <c r="Y20" s="91"/>
      <c r="Z20" s="82"/>
      <c r="AA20" s="84"/>
      <c r="AB20" s="84"/>
      <c r="AC20" s="84"/>
      <c r="AD20" s="84"/>
      <c r="AE20" s="84"/>
      <c r="AF20" s="84"/>
      <c r="AG20" s="84"/>
    </row>
    <row r="21" spans="1:34" customFormat="1">
      <c r="A21">
        <f t="shared" ref="A21" si="47">A19+1</f>
        <v>8</v>
      </c>
      <c r="B21" s="118" t="str">
        <f>B19</f>
        <v>Курский район</v>
      </c>
      <c r="C21" s="23">
        <f t="shared" si="29"/>
        <v>0</v>
      </c>
      <c r="D21" s="81" t="str">
        <f>'2024 год_'!D21</f>
        <v xml:space="preserve"> Клюквинский сельсовет</v>
      </c>
      <c r="E21" s="129" t="str">
        <f>'2024 год_'!I21</f>
        <v>открытая</v>
      </c>
      <c r="F21" s="81" t="str">
        <f>'2024 год_'!E21</f>
        <v>ФГБУ "ЦЖКУ" Минобороны России</v>
      </c>
      <c r="G21" s="312">
        <v>7729314745</v>
      </c>
      <c r="H21" s="111" t="e">
        <f>I21+J21</f>
        <v>#REF!</v>
      </c>
      <c r="I21" s="112" t="e">
        <f>L21+O21</f>
        <v>#REF!</v>
      </c>
      <c r="J21" s="112" t="e">
        <f>M21+P21</f>
        <v>#REF!</v>
      </c>
      <c r="K21" s="108" t="e">
        <f>L21+M21</f>
        <v>#REF!</v>
      </c>
      <c r="L21" s="107" t="e">
        <f>'2024 год_'!#REF!+'2024 год_'!#REF!</f>
        <v>#REF!</v>
      </c>
      <c r="M21" s="93" t="e">
        <f>'2024 год_'!#REF!+'2024 год_'!#REF!</f>
        <v>#REF!</v>
      </c>
      <c r="N21" s="94" t="e">
        <f>O21+P21</f>
        <v>#REF!</v>
      </c>
      <c r="O21" s="92" t="e">
        <f>'2024 год_'!#REF!</f>
        <v>#REF!</v>
      </c>
      <c r="P21" s="93" t="e">
        <f>'2024 год_'!#REF!</f>
        <v>#REF!</v>
      </c>
      <c r="Q21" s="117" t="e">
        <f>R21+S21</f>
        <v>#REF!</v>
      </c>
      <c r="R21" s="116" t="e">
        <f>U21+X21</f>
        <v>#REF!</v>
      </c>
      <c r="S21" s="114" t="e">
        <f>V21+Y21</f>
        <v>#REF!</v>
      </c>
      <c r="T21" s="104" t="e">
        <f>U21+V21</f>
        <v>#REF!</v>
      </c>
      <c r="U21" s="92" t="e">
        <f>'2024 год_'!#REF!+'2024 год_'!#REF!</f>
        <v>#REF!</v>
      </c>
      <c r="V21" s="92" t="e">
        <f>'2024 год_'!#REF!+'2024 год_'!#REF!</f>
        <v>#REF!</v>
      </c>
      <c r="W21" s="25" t="e">
        <f>X21+Y21</f>
        <v>#REF!</v>
      </c>
      <c r="X21" s="92" t="e">
        <f>'2024 год_'!#REF!</f>
        <v>#REF!</v>
      </c>
      <c r="Y21" s="91" t="e">
        <f>'2024 год_'!#REF!</f>
        <v>#REF!</v>
      </c>
      <c r="Z21" s="82">
        <f>'2024 год_'!AC22</f>
        <v>2535.7679999999996</v>
      </c>
      <c r="AA21" s="84">
        <f>'2024 год_'!AF22</f>
        <v>2817.732</v>
      </c>
      <c r="AB21" s="84">
        <f>'2024 год_'!AB22</f>
        <v>1457.23</v>
      </c>
      <c r="AC21" s="84">
        <f>'2024 год_'!AE22</f>
        <v>1666.93</v>
      </c>
      <c r="AD21" s="84">
        <f>'2024 год_'!AC21</f>
        <v>30.407999999999998</v>
      </c>
      <c r="AE21" s="84">
        <f>'2024 год_'!AF21</f>
        <v>34.512</v>
      </c>
      <c r="AF21" s="84">
        <f>'2024 год_'!AB21</f>
        <v>30.41</v>
      </c>
      <c r="AG21" s="84">
        <f>'2024 год_'!AE21</f>
        <v>34.51</v>
      </c>
    </row>
    <row r="22" spans="1:34" customFormat="1">
      <c r="B22" s="118"/>
      <c r="C22" s="23"/>
      <c r="D22" s="81"/>
      <c r="E22" s="129"/>
      <c r="F22" s="81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"/>
      <c r="U22" s="2"/>
      <c r="V22" s="2"/>
      <c r="W22" s="1"/>
      <c r="X22" s="1"/>
      <c r="Y22" s="1"/>
      <c r="Z22" s="5"/>
      <c r="AA22" s="5"/>
      <c r="AB22" s="184"/>
      <c r="AC22" s="184"/>
      <c r="AD22" s="5"/>
      <c r="AE22" s="5"/>
      <c r="AF22" s="5"/>
      <c r="AG22" s="5"/>
      <c r="AH22" s="1"/>
    </row>
    <row r="23" spans="1:34" customFormat="1">
      <c r="A23">
        <f t="shared" ref="A23" si="48">A21+1</f>
        <v>9</v>
      </c>
      <c r="B23" s="118" t="str">
        <f t="shared" ref="B23" si="49">B21</f>
        <v>Курский район</v>
      </c>
      <c r="C23" s="23">
        <f t="shared" si="29"/>
        <v>0</v>
      </c>
      <c r="D23" s="81" t="str">
        <f>'2024 год_'!D23</f>
        <v xml:space="preserve"> Клюквинский сельсовет</v>
      </c>
      <c r="E23" s="129" t="str">
        <f>'2024 год_'!I23</f>
        <v>открытая</v>
      </c>
      <c r="F23" s="81" t="str">
        <f>'2024 год_'!E23</f>
        <v xml:space="preserve">АО "Квадра" (филиал "Курская генерация") </v>
      </c>
      <c r="G23" s="312">
        <v>6829012680</v>
      </c>
      <c r="H23" s="111" t="e">
        <f>I23+J23</f>
        <v>#REF!</v>
      </c>
      <c r="I23" s="112" t="e">
        <f>L23+O23</f>
        <v>#REF!</v>
      </c>
      <c r="J23" s="112" t="e">
        <f>M23+P23</f>
        <v>#REF!</v>
      </c>
      <c r="K23" s="108" t="e">
        <f>L23+M23</f>
        <v>#REF!</v>
      </c>
      <c r="L23" s="107" t="e">
        <f>'2024 год_'!#REF!+'2024 год_'!#REF!</f>
        <v>#REF!</v>
      </c>
      <c r="M23" s="93" t="e">
        <f>'2024 год_'!#REF!+'2024 год_'!#REF!</f>
        <v>#REF!</v>
      </c>
      <c r="N23" s="94" t="e">
        <f>O23+P23</f>
        <v>#REF!</v>
      </c>
      <c r="O23" s="92" t="e">
        <f>'2024 год_'!#REF!</f>
        <v>#REF!</v>
      </c>
      <c r="P23" s="93" t="e">
        <f>'2024 год_'!#REF!</f>
        <v>#REF!</v>
      </c>
      <c r="Q23" s="117" t="e">
        <f>R23+S23</f>
        <v>#REF!</v>
      </c>
      <c r="R23" s="116" t="e">
        <f>U23+X23</f>
        <v>#REF!</v>
      </c>
      <c r="S23" s="114" t="e">
        <f>V23+Y23</f>
        <v>#REF!</v>
      </c>
      <c r="T23" s="104" t="e">
        <f>U23+V23</f>
        <v>#REF!</v>
      </c>
      <c r="U23" s="92" t="e">
        <f>'2024 год_'!#REF!+'2024 год_'!#REF!</f>
        <v>#REF!</v>
      </c>
      <c r="V23" s="92" t="e">
        <f>'2024 год_'!#REF!+'2024 год_'!#REF!</f>
        <v>#REF!</v>
      </c>
      <c r="W23" s="25" t="e">
        <f>X23+Y23</f>
        <v>#REF!</v>
      </c>
      <c r="X23" s="92" t="e">
        <f>'2024 год_'!#REF!</f>
        <v>#REF!</v>
      </c>
      <c r="Y23" s="91" t="e">
        <f>'2024 год_'!#REF!</f>
        <v>#REF!</v>
      </c>
      <c r="Z23" s="82">
        <f>'2024 год_'!AC24</f>
        <v>2326.752</v>
      </c>
      <c r="AA23" s="84">
        <f>'2024 год_'!AF24</f>
        <v>2598.9719999999998</v>
      </c>
      <c r="AB23" s="84">
        <f>'2024 год_'!AB24</f>
        <v>0</v>
      </c>
      <c r="AC23" s="84">
        <f>'2024 год_'!AE24</f>
        <v>0</v>
      </c>
      <c r="AD23" s="84">
        <f>'2024 год_'!AC23</f>
        <v>35.495999999999995</v>
      </c>
      <c r="AE23" s="84">
        <f>'2024 год_'!AF23</f>
        <v>35.495999999999995</v>
      </c>
      <c r="AF23" s="84">
        <f>'2024 год_'!AB23</f>
        <v>0</v>
      </c>
      <c r="AG23" s="84">
        <f>'2024 год_'!AE23</f>
        <v>0</v>
      </c>
    </row>
    <row r="24" spans="1:34" customFormat="1">
      <c r="B24" s="118"/>
      <c r="C24" s="23"/>
      <c r="D24" s="81"/>
      <c r="E24" s="129"/>
      <c r="F24" s="81"/>
      <c r="G24" s="12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  <c r="U24" s="2"/>
      <c r="V24" s="2"/>
      <c r="W24" s="1"/>
      <c r="X24" s="1"/>
      <c r="Y24" s="1"/>
      <c r="Z24" s="5"/>
      <c r="AA24" s="5"/>
      <c r="AB24" s="184"/>
      <c r="AC24" s="184"/>
      <c r="AD24" s="5"/>
      <c r="AE24" s="5"/>
      <c r="AF24" s="5"/>
      <c r="AG24" s="5"/>
      <c r="AH24" s="1"/>
    </row>
    <row r="25" spans="1:34" customFormat="1">
      <c r="A25">
        <f t="shared" ref="A25" si="50">A23+1</f>
        <v>10</v>
      </c>
      <c r="B25" s="118" t="str">
        <f t="shared" ref="B25" si="51">B23</f>
        <v>Курский район</v>
      </c>
      <c r="C25" s="23">
        <f t="shared" si="29"/>
        <v>0</v>
      </c>
      <c r="D25" s="81" t="str">
        <f>'2024 год_'!D25</f>
        <v>Рышковский сельсовет</v>
      </c>
      <c r="E25" s="129" t="str">
        <f>'2024 год_'!I25</f>
        <v>закрытая</v>
      </c>
      <c r="F25" s="81" t="str">
        <f>'2024 год_'!E25</f>
        <v xml:space="preserve">ГУПКО "Курскоблжилкомхоз" </v>
      </c>
      <c r="G25" s="311">
        <v>4632024035</v>
      </c>
      <c r="H25" s="111" t="e">
        <f>I25+J25</f>
        <v>#REF!</v>
      </c>
      <c r="I25" s="112" t="e">
        <f>L25+O25</f>
        <v>#REF!</v>
      </c>
      <c r="J25" s="112" t="e">
        <f>M25+P25</f>
        <v>#REF!</v>
      </c>
      <c r="K25" s="108" t="e">
        <f>L25+M25</f>
        <v>#REF!</v>
      </c>
      <c r="L25" s="203" t="e">
        <f>'2024 год_'!#REF!+'2024 год_'!#REF!</f>
        <v>#REF!</v>
      </c>
      <c r="M25" s="93" t="e">
        <f>'2024 год_'!#REF!+'2024 год_'!#REF!</f>
        <v>#REF!</v>
      </c>
      <c r="N25" s="94" t="e">
        <f>O25+P25</f>
        <v>#REF!</v>
      </c>
      <c r="O25" s="92" t="e">
        <f>'2024 год_'!#REF!</f>
        <v>#REF!</v>
      </c>
      <c r="P25" s="93" t="e">
        <f>'2024 год_'!#REF!</f>
        <v>#REF!</v>
      </c>
      <c r="Q25" s="117" t="e">
        <f>R25+S25</f>
        <v>#REF!</v>
      </c>
      <c r="R25" s="116" t="e">
        <f>U25+X25</f>
        <v>#REF!</v>
      </c>
      <c r="S25" s="114" t="e">
        <f>V25+Y25</f>
        <v>#REF!</v>
      </c>
      <c r="T25" s="317" t="e">
        <f>U25+V25</f>
        <v>#REF!</v>
      </c>
      <c r="U25" s="92" t="e">
        <f>'2024 год_'!#REF!+'2024 год_'!#REF!</f>
        <v>#REF!</v>
      </c>
      <c r="V25" s="92" t="e">
        <f>'2024 год_'!#REF!+'2024 год_'!#REF!</f>
        <v>#REF!</v>
      </c>
      <c r="W25" s="25" t="e">
        <f>X25+Y25</f>
        <v>#REF!</v>
      </c>
      <c r="X25" s="92" t="e">
        <f>'2024 год_'!#REF!</f>
        <v>#REF!</v>
      </c>
      <c r="Y25" s="91" t="e">
        <f>'2024 год_'!#REF!</f>
        <v>#REF!</v>
      </c>
      <c r="Z25" s="82">
        <f>'2024 год_'!AC26</f>
        <v>3314.9639999999995</v>
      </c>
      <c r="AA25" s="84">
        <f>'2024 год_'!AF26</f>
        <v>3758.5679999999998</v>
      </c>
      <c r="AB25" s="84">
        <f>'2024 год_'!AB26</f>
        <v>0</v>
      </c>
      <c r="AC25" s="84">
        <f>'2024 год_'!AE26</f>
        <v>0</v>
      </c>
      <c r="AD25" s="84">
        <f>'2024 год_'!AC25</f>
        <v>0</v>
      </c>
      <c r="AE25" s="84">
        <f>'2024 год_'!AF25</f>
        <v>0</v>
      </c>
      <c r="AF25" s="84">
        <f>'2024 год_'!AB25</f>
        <v>0</v>
      </c>
      <c r="AG25" s="84">
        <f>'2024 год_'!AE25</f>
        <v>0</v>
      </c>
    </row>
    <row r="26" spans="1:34" customFormat="1">
      <c r="B26" s="118"/>
      <c r="C26" s="23"/>
      <c r="D26" s="81"/>
      <c r="E26" s="129"/>
      <c r="F26" s="81"/>
      <c r="G26" s="12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"/>
      <c r="U26" s="2"/>
      <c r="V26" s="2"/>
      <c r="W26" s="1"/>
      <c r="X26" s="1"/>
      <c r="Y26" s="1"/>
      <c r="Z26" s="5"/>
      <c r="AA26" s="5"/>
      <c r="AB26" s="184"/>
      <c r="AC26" s="184"/>
      <c r="AD26" s="5"/>
      <c r="AE26" s="5"/>
      <c r="AF26" s="5"/>
      <c r="AG26" s="5"/>
      <c r="AH26" s="1"/>
    </row>
    <row r="27" spans="1:34" customFormat="1">
      <c r="A27">
        <f t="shared" ref="A27" si="52">A25+1</f>
        <v>11</v>
      </c>
      <c r="B27" s="118" t="str">
        <f t="shared" ref="B27" si="53">B25</f>
        <v>Курский район</v>
      </c>
      <c r="C27" s="23">
        <f t="shared" si="29"/>
        <v>0</v>
      </c>
      <c r="D27" s="81" t="str">
        <f>'2024 год_'!D27</f>
        <v>Моковский сельсовет</v>
      </c>
      <c r="E27" s="129" t="str">
        <f>'2024 год_'!I27</f>
        <v>закрытая</v>
      </c>
      <c r="F27" s="81" t="str">
        <f>'2024 год_'!E27</f>
        <v xml:space="preserve">ГУПКО "Курскоблжилкомхоз" </v>
      </c>
      <c r="G27" s="311">
        <v>4632024035</v>
      </c>
      <c r="H27" s="111" t="e">
        <f>I27+J27</f>
        <v>#REF!</v>
      </c>
      <c r="I27" s="112" t="e">
        <f>L27+O27</f>
        <v>#REF!</v>
      </c>
      <c r="J27" s="112" t="e">
        <f>M27+P27</f>
        <v>#REF!</v>
      </c>
      <c r="K27" s="108" t="e">
        <f>L27+M27</f>
        <v>#REF!</v>
      </c>
      <c r="L27" s="203" t="e">
        <f>'2024 год_'!#REF!+'2024 год_'!#REF!</f>
        <v>#REF!</v>
      </c>
      <c r="M27" s="93" t="e">
        <f>'2024 год_'!#REF!+'2024 год_'!#REF!</f>
        <v>#REF!</v>
      </c>
      <c r="N27" s="94" t="e">
        <f>O27+P27</f>
        <v>#REF!</v>
      </c>
      <c r="O27" s="92" t="e">
        <f>'2024 год_'!#REF!</f>
        <v>#REF!</v>
      </c>
      <c r="P27" s="93" t="e">
        <f>'2024 год_'!#REF!</f>
        <v>#REF!</v>
      </c>
      <c r="Q27" s="117" t="e">
        <f>R27+S27</f>
        <v>#REF!</v>
      </c>
      <c r="R27" s="116" t="e">
        <f>U27+X27</f>
        <v>#REF!</v>
      </c>
      <c r="S27" s="114" t="e">
        <f>V27+Y27</f>
        <v>#REF!</v>
      </c>
      <c r="T27" s="317" t="e">
        <f>U27+V27</f>
        <v>#REF!</v>
      </c>
      <c r="U27" s="92" t="e">
        <f>'2024 год_'!#REF!+'2024 год_'!#REF!</f>
        <v>#REF!</v>
      </c>
      <c r="V27" s="92" t="e">
        <f>'2024 год_'!#REF!+'2024 год_'!#REF!</f>
        <v>#REF!</v>
      </c>
      <c r="W27" s="25" t="e">
        <f>X27+Y27</f>
        <v>#REF!</v>
      </c>
      <c r="X27" s="92" t="e">
        <f>'2024 год_'!#REF!</f>
        <v>#REF!</v>
      </c>
      <c r="Y27" s="91" t="e">
        <f>'2024 год_'!#REF!</f>
        <v>#REF!</v>
      </c>
      <c r="Z27" s="82">
        <f>'2024 год_'!AC28</f>
        <v>3314.9639999999995</v>
      </c>
      <c r="AA27" s="84">
        <f>'2024 год_'!AF28</f>
        <v>3758.5679999999998</v>
      </c>
      <c r="AB27" s="84">
        <f>'2024 год_'!AB28</f>
        <v>0</v>
      </c>
      <c r="AC27" s="84">
        <f>'2024 год_'!AE28</f>
        <v>0</v>
      </c>
      <c r="AD27" s="84">
        <f>'2024 год_'!AC27</f>
        <v>0</v>
      </c>
      <c r="AE27" s="84">
        <f>'2024 год_'!AF27</f>
        <v>0</v>
      </c>
      <c r="AF27" s="84">
        <f>'2024 год_'!AB27</f>
        <v>0</v>
      </c>
      <c r="AG27" s="84">
        <f>'2024 год_'!AE27</f>
        <v>0</v>
      </c>
    </row>
    <row r="28" spans="1:34" customFormat="1">
      <c r="B28" s="118"/>
      <c r="C28" s="23"/>
      <c r="D28" s="81"/>
      <c r="E28" s="129"/>
      <c r="F28" s="81"/>
      <c r="G28" s="1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  <c r="U28" s="2"/>
      <c r="V28" s="2"/>
      <c r="W28" s="1"/>
      <c r="X28" s="1"/>
      <c r="Y28" s="1"/>
      <c r="Z28" s="5"/>
      <c r="AA28" s="5"/>
      <c r="AB28" s="184"/>
      <c r="AC28" s="184"/>
      <c r="AD28" s="5"/>
      <c r="AE28" s="5"/>
      <c r="AF28" s="5"/>
      <c r="AG28" s="5"/>
      <c r="AH28" s="1"/>
    </row>
    <row r="29" spans="1:34" customFormat="1">
      <c r="A29">
        <f t="shared" ref="A29" si="54">A27+1</f>
        <v>12</v>
      </c>
      <c r="B29" s="118" t="str">
        <f t="shared" ref="B29" si="55">B27</f>
        <v>Курский район</v>
      </c>
      <c r="C29" s="23">
        <f t="shared" si="29"/>
        <v>0</v>
      </c>
      <c r="D29" s="81" t="str">
        <f>'2024 год_'!D29</f>
        <v>Моковский сельсовет</v>
      </c>
      <c r="E29" s="129" t="str">
        <f>'2024 год_'!I29</f>
        <v>закрытая</v>
      </c>
      <c r="F29" s="81" t="str">
        <f>'2024 год_'!E29</f>
        <v>Индивидуальный предприниматель Рустем Мансур Исмаилович</v>
      </c>
      <c r="G29" s="313">
        <v>461109152080</v>
      </c>
      <c r="H29" s="111" t="e">
        <f>I29+J29</f>
        <v>#REF!</v>
      </c>
      <c r="I29" s="112" t="e">
        <f>L29+O29</f>
        <v>#REF!</v>
      </c>
      <c r="J29" s="112" t="e">
        <f>M29+P29</f>
        <v>#REF!</v>
      </c>
      <c r="K29" s="108" t="e">
        <f>L29+M29</f>
        <v>#REF!</v>
      </c>
      <c r="L29" s="203" t="e">
        <f>'2024 год_'!#REF!+'2024 год_'!#REF!</f>
        <v>#REF!</v>
      </c>
      <c r="M29" s="93" t="e">
        <f>'2024 год_'!#REF!+'2024 год_'!#REF!</f>
        <v>#REF!</v>
      </c>
      <c r="N29" s="94" t="e">
        <f>O29+P29</f>
        <v>#REF!</v>
      </c>
      <c r="O29" s="92" t="e">
        <f>'2024 год_'!#REF!</f>
        <v>#REF!</v>
      </c>
      <c r="P29" s="93" t="e">
        <f>'2024 год_'!#REF!</f>
        <v>#REF!</v>
      </c>
      <c r="Q29" s="117" t="e">
        <f>R29+S29</f>
        <v>#REF!</v>
      </c>
      <c r="R29" s="116" t="e">
        <f>U29+X29</f>
        <v>#REF!</v>
      </c>
      <c r="S29" s="114" t="e">
        <f>V29+Y29</f>
        <v>#REF!</v>
      </c>
      <c r="T29" s="317" t="e">
        <f>U29+V29</f>
        <v>#REF!</v>
      </c>
      <c r="U29" s="92" t="e">
        <f>'2024 год_'!#REF!+'2024 год_'!#REF!</f>
        <v>#REF!</v>
      </c>
      <c r="V29" s="92" t="e">
        <f>'2024 год_'!#REF!+'2024 год_'!#REF!</f>
        <v>#REF!</v>
      </c>
      <c r="W29" s="25" t="e">
        <f>X29+Y29</f>
        <v>#REF!</v>
      </c>
      <c r="X29" s="92" t="e">
        <f>'2024 год_'!#REF!</f>
        <v>#REF!</v>
      </c>
      <c r="Y29" s="91" t="e">
        <f>'2024 год_'!#REF!</f>
        <v>#REF!</v>
      </c>
      <c r="Z29" s="82">
        <f>'2024 год_'!AC30</f>
        <v>2186.11</v>
      </c>
      <c r="AA29" s="84">
        <f>'2024 год_'!AF30</f>
        <v>2437.5100000000002</v>
      </c>
      <c r="AB29" s="84">
        <f>'2024 год_'!AB30</f>
        <v>2186.11</v>
      </c>
      <c r="AC29" s="84">
        <f>'2024 год_'!AE30</f>
        <v>2437.5100000000002</v>
      </c>
      <c r="AD29" s="84">
        <f>'2024 год_'!AC29</f>
        <v>13.49</v>
      </c>
      <c r="AE29" s="84">
        <f>'2024 год_'!AF29</f>
        <v>14.58</v>
      </c>
      <c r="AF29" s="84">
        <f>'2024 год_'!AB29</f>
        <v>13.49</v>
      </c>
      <c r="AG29" s="84">
        <f>'2024 год_'!AE29</f>
        <v>14.58</v>
      </c>
      <c r="AH29" s="1"/>
    </row>
    <row r="30" spans="1:34" customFormat="1">
      <c r="B30" s="118"/>
      <c r="C30" s="23"/>
      <c r="D30" s="81"/>
      <c r="E30" s="129"/>
      <c r="F30" s="81"/>
      <c r="G30" s="12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"/>
      <c r="U30" s="2"/>
      <c r="V30" s="2"/>
      <c r="W30" s="1"/>
      <c r="X30" s="1"/>
      <c r="Y30" s="1"/>
      <c r="Z30" s="5"/>
      <c r="AA30" s="5"/>
      <c r="AB30" s="184"/>
      <c r="AC30" s="184"/>
      <c r="AD30" s="5"/>
      <c r="AE30" s="5"/>
      <c r="AF30" s="5"/>
      <c r="AG30" s="5"/>
      <c r="AH30" s="1"/>
    </row>
    <row r="31" spans="1:34" customFormat="1">
      <c r="A31">
        <f t="shared" ref="A31" si="56">A29+1</f>
        <v>13</v>
      </c>
      <c r="B31" s="118" t="str">
        <f t="shared" ref="B31" si="57">B29</f>
        <v>Курский район</v>
      </c>
      <c r="C31" s="23">
        <f t="shared" si="29"/>
        <v>0</v>
      </c>
      <c r="D31" s="81" t="str">
        <f>'2024 год_'!D31</f>
        <v>Щетинский сельсовет</v>
      </c>
      <c r="E31" s="129" t="str">
        <f>'2024 год_'!I31</f>
        <v>открытая</v>
      </c>
      <c r="F31" s="81" t="str">
        <f>'2024 год_'!E31</f>
        <v xml:space="preserve">АО "Квадра" (филиал "Курская генерация") </v>
      </c>
      <c r="G31" s="312">
        <v>6829012680</v>
      </c>
      <c r="H31" s="111" t="e">
        <f>I31+J31</f>
        <v>#REF!</v>
      </c>
      <c r="I31" s="112" t="e">
        <f>L31+O31</f>
        <v>#REF!</v>
      </c>
      <c r="J31" s="112" t="e">
        <f>M31+P31</f>
        <v>#REF!</v>
      </c>
      <c r="K31" s="108" t="e">
        <f>L31+M31</f>
        <v>#REF!</v>
      </c>
      <c r="L31" s="107" t="e">
        <f>'2024 год_'!#REF!+'2024 год_'!#REF!</f>
        <v>#REF!</v>
      </c>
      <c r="M31" s="93" t="e">
        <f>'2024 год_'!#REF!+'2024 год_'!#REF!</f>
        <v>#REF!</v>
      </c>
      <c r="N31" s="94" t="e">
        <f>O31+P31</f>
        <v>#REF!</v>
      </c>
      <c r="O31" s="92" t="e">
        <f>'2024 год_'!#REF!</f>
        <v>#REF!</v>
      </c>
      <c r="P31" s="93" t="e">
        <f>'2024 год_'!#REF!</f>
        <v>#REF!</v>
      </c>
      <c r="Q31" s="117" t="e">
        <f>R31+S31</f>
        <v>#REF!</v>
      </c>
      <c r="R31" s="116" t="e">
        <f>U31+X31</f>
        <v>#REF!</v>
      </c>
      <c r="S31" s="114" t="e">
        <f>V31+Y31</f>
        <v>#REF!</v>
      </c>
      <c r="T31" s="104" t="e">
        <f>U31+V31</f>
        <v>#REF!</v>
      </c>
      <c r="U31" s="92" t="e">
        <f>'2024 год_'!#REF!+'2024 год_'!#REF!</f>
        <v>#REF!</v>
      </c>
      <c r="V31" s="92" t="e">
        <f>'2024 год_'!#REF!+'2024 год_'!#REF!</f>
        <v>#REF!</v>
      </c>
      <c r="W31" s="25" t="e">
        <f>X31+Y31</f>
        <v>#REF!</v>
      </c>
      <c r="X31" s="92" t="e">
        <f>'2024 год_'!#REF!</f>
        <v>#REF!</v>
      </c>
      <c r="Y31" s="91" t="e">
        <f>'2024 год_'!#REF!</f>
        <v>#REF!</v>
      </c>
      <c r="Z31" s="82">
        <f>'2024 год_'!AC32</f>
        <v>2326.752</v>
      </c>
      <c r="AA31" s="84">
        <f>'2024 год_'!AF32</f>
        <v>2598.9719999999998</v>
      </c>
      <c r="AB31" s="84">
        <f>'2024 год_'!AB32</f>
        <v>2231.2199999999998</v>
      </c>
      <c r="AC31" s="84">
        <f>'2024 год_'!AE32</f>
        <v>2403.02</v>
      </c>
      <c r="AD31" s="84">
        <f>'2024 год_'!AC31</f>
        <v>35.495999999999995</v>
      </c>
      <c r="AE31" s="84">
        <f>'2024 год_'!AF31</f>
        <v>35.495999999999995</v>
      </c>
      <c r="AF31" s="84">
        <f>'2024 год_'!AB31</f>
        <v>30.29</v>
      </c>
      <c r="AG31" s="84">
        <f>'2024 год_'!AE31</f>
        <v>32.42</v>
      </c>
    </row>
    <row r="32" spans="1:34" customFormat="1">
      <c r="B32" s="118"/>
      <c r="C32" s="23"/>
      <c r="D32" s="81"/>
      <c r="E32" s="129"/>
      <c r="F32" s="81"/>
      <c r="G32" s="1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"/>
      <c r="U32" s="2"/>
      <c r="V32" s="2"/>
      <c r="W32" s="1"/>
      <c r="X32" s="1"/>
      <c r="Y32" s="1"/>
      <c r="Z32" s="5"/>
      <c r="AA32" s="5"/>
      <c r="AB32" s="184"/>
      <c r="AC32" s="184"/>
      <c r="AD32" s="5"/>
      <c r="AE32" s="5"/>
      <c r="AF32" s="5"/>
      <c r="AG32" s="5"/>
      <c r="AH32" s="1"/>
    </row>
    <row r="33" spans="1:33" customFormat="1">
      <c r="A33">
        <f t="shared" ref="A33" si="58">A31+1</f>
        <v>14</v>
      </c>
      <c r="B33" s="118" t="str">
        <f t="shared" ref="B33" si="59">B31</f>
        <v>Курский район</v>
      </c>
      <c r="C33" s="23">
        <f t="shared" si="29"/>
        <v>0</v>
      </c>
      <c r="D33" s="81" t="str">
        <f>'2024 год_'!D33</f>
        <v>Щетинский сельсовет</v>
      </c>
      <c r="E33" s="129" t="str">
        <f>'2024 год_'!I33</f>
        <v>закрытая</v>
      </c>
      <c r="F33" s="81" t="str">
        <f>'2024 год_'!E33</f>
        <v xml:space="preserve">ГУПКО "Курскоблжилкомхоз" </v>
      </c>
      <c r="G33" s="311">
        <v>4632024035</v>
      </c>
      <c r="H33" s="111" t="e">
        <f>I33+J33</f>
        <v>#REF!</v>
      </c>
      <c r="I33" s="112" t="e">
        <f>L33+O33</f>
        <v>#REF!</v>
      </c>
      <c r="J33" s="112" t="e">
        <f>M33+P33</f>
        <v>#REF!</v>
      </c>
      <c r="K33" s="108" t="e">
        <f>L33+M33</f>
        <v>#REF!</v>
      </c>
      <c r="L33" s="203" t="e">
        <f>'2024 год_'!#REF!+'2024 год_'!#REF!</f>
        <v>#REF!</v>
      </c>
      <c r="M33" s="93" t="e">
        <f>'2024 год_'!#REF!+'2024 год_'!#REF!</f>
        <v>#REF!</v>
      </c>
      <c r="N33" s="94" t="e">
        <f>O33+P33</f>
        <v>#REF!</v>
      </c>
      <c r="O33" s="92" t="e">
        <f>'2024 год_'!#REF!</f>
        <v>#REF!</v>
      </c>
      <c r="P33" s="93" t="e">
        <f>'2024 год_'!#REF!</f>
        <v>#REF!</v>
      </c>
      <c r="Q33" s="117" t="e">
        <f>R33+S33</f>
        <v>#REF!</v>
      </c>
      <c r="R33" s="116" t="e">
        <f>U33+X33</f>
        <v>#REF!</v>
      </c>
      <c r="S33" s="114" t="e">
        <f>V33+Y33</f>
        <v>#REF!</v>
      </c>
      <c r="T33" s="317" t="e">
        <f>U33+V33</f>
        <v>#REF!</v>
      </c>
      <c r="U33" s="92" t="e">
        <f>'2024 год_'!#REF!+'2024 год_'!#REF!</f>
        <v>#REF!</v>
      </c>
      <c r="V33" s="92" t="e">
        <f>'2024 год_'!#REF!+'2024 год_'!#REF!</f>
        <v>#REF!</v>
      </c>
      <c r="W33" s="25" t="e">
        <f>X33+Y33</f>
        <v>#REF!</v>
      </c>
      <c r="X33" s="92" t="e">
        <f>'2024 год_'!#REF!</f>
        <v>#REF!</v>
      </c>
      <c r="Y33" s="91" t="e">
        <f>'2024 год_'!#REF!</f>
        <v>#REF!</v>
      </c>
      <c r="Z33" s="82">
        <f>'2024 год_'!AC34</f>
        <v>3314.9639999999995</v>
      </c>
      <c r="AA33" s="84">
        <f>'2024 год_'!AF34</f>
        <v>3758.5679999999998</v>
      </c>
      <c r="AB33" s="84">
        <f>'2024 год_'!AB34</f>
        <v>0</v>
      </c>
      <c r="AC33" s="84">
        <f>'2024 год_'!AE34</f>
        <v>0</v>
      </c>
      <c r="AD33" s="84">
        <f>'2024 год_'!AC33</f>
        <v>0</v>
      </c>
      <c r="AE33" s="84">
        <f>'2024 год_'!AF33</f>
        <v>0</v>
      </c>
      <c r="AF33" s="84">
        <f>'2024 год_'!AB33</f>
        <v>0</v>
      </c>
      <c r="AG33" s="84">
        <f>'2024 год_'!AE33</f>
        <v>0</v>
      </c>
    </row>
    <row r="34" spans="1:33" customFormat="1">
      <c r="B34" s="118"/>
      <c r="C34" s="23"/>
      <c r="D34" s="81"/>
      <c r="E34" s="129"/>
      <c r="F34" s="81"/>
      <c r="G34" s="122"/>
      <c r="H34" s="111"/>
      <c r="I34" s="112"/>
      <c r="J34" s="112"/>
      <c r="K34" s="108"/>
      <c r="L34" s="203"/>
      <c r="M34" s="93"/>
      <c r="N34" s="94"/>
      <c r="O34" s="92"/>
      <c r="P34" s="93"/>
      <c r="Q34" s="117"/>
      <c r="R34" s="116"/>
      <c r="S34" s="114"/>
      <c r="T34" s="104"/>
      <c r="U34" s="92"/>
      <c r="V34" s="92"/>
      <c r="W34" s="25"/>
      <c r="X34" s="92"/>
      <c r="Y34" s="91"/>
      <c r="Z34" s="82"/>
      <c r="AA34" s="84"/>
      <c r="AB34" s="84"/>
      <c r="AC34" s="84"/>
      <c r="AD34" s="84"/>
      <c r="AE34" s="84"/>
      <c r="AF34" s="84"/>
      <c r="AG34" s="84"/>
    </row>
    <row r="35" spans="1:33" customFormat="1">
      <c r="A35">
        <f t="shared" ref="A35" si="60">A33+1</f>
        <v>15</v>
      </c>
      <c r="B35" s="118" t="str">
        <f t="shared" ref="B35" si="61">B33</f>
        <v>Курский район</v>
      </c>
      <c r="C35" s="23">
        <f t="shared" si="29"/>
        <v>0</v>
      </c>
      <c r="D35" s="81" t="str">
        <f>'2024 год_'!D35</f>
        <v>Щетинский сельсовет</v>
      </c>
      <c r="E35" s="129" t="str">
        <f>'2024 год_'!I35</f>
        <v>закрытая</v>
      </c>
      <c r="F35" s="81" t="str">
        <f>'2024 год_'!E35</f>
        <v>МУП ЖКХ "Родник"</v>
      </c>
      <c r="G35" s="312">
        <v>4611013586</v>
      </c>
      <c r="H35" s="111" t="e">
        <f>I35+J35</f>
        <v>#REF!</v>
      </c>
      <c r="I35" s="112" t="e">
        <f>L35+O35</f>
        <v>#REF!</v>
      </c>
      <c r="J35" s="112" t="e">
        <f>M35+P35</f>
        <v>#REF!</v>
      </c>
      <c r="K35" s="108" t="e">
        <f>L35+M35</f>
        <v>#REF!</v>
      </c>
      <c r="L35" s="107" t="e">
        <f>'2024 год_'!#REF!+'2024 год_'!#REF!</f>
        <v>#REF!</v>
      </c>
      <c r="M35" s="93" t="e">
        <f>'2024 год_'!#REF!+'2024 год_'!#REF!</f>
        <v>#REF!</v>
      </c>
      <c r="N35" s="94" t="e">
        <f>O35+P35</f>
        <v>#REF!</v>
      </c>
      <c r="O35" s="92" t="e">
        <f>'2024 год_'!#REF!</f>
        <v>#REF!</v>
      </c>
      <c r="P35" s="93" t="e">
        <f>'2024 год_'!#REF!</f>
        <v>#REF!</v>
      </c>
      <c r="Q35" s="117" t="e">
        <f>R35+S35</f>
        <v>#REF!</v>
      </c>
      <c r="R35" s="116" t="e">
        <f>U35+X35</f>
        <v>#REF!</v>
      </c>
      <c r="S35" s="114" t="e">
        <f>V35+Y35</f>
        <v>#REF!</v>
      </c>
      <c r="T35" s="317" t="e">
        <f>U35+V35</f>
        <v>#REF!</v>
      </c>
      <c r="U35" s="92" t="e">
        <f>'2024 год_'!#REF!+'2024 год_'!#REF!</f>
        <v>#REF!</v>
      </c>
      <c r="V35" s="92" t="e">
        <f>'2024 год_'!#REF!+'2024 год_'!#REF!</f>
        <v>#REF!</v>
      </c>
      <c r="W35" s="25" t="e">
        <f>X35+Y35</f>
        <v>#REF!</v>
      </c>
      <c r="X35" s="92" t="e">
        <f>'2024 год_'!#REF!</f>
        <v>#REF!</v>
      </c>
      <c r="Y35" s="91" t="e">
        <f>'2024 год_'!#REF!</f>
        <v>#REF!</v>
      </c>
      <c r="Z35" s="82">
        <f>'2024 год_'!AC36</f>
        <v>0</v>
      </c>
      <c r="AA35" s="84">
        <f>'2024 год_'!AF36</f>
        <v>0</v>
      </c>
      <c r="AB35" s="84">
        <f>'2024 год_'!AB36</f>
        <v>3218.88</v>
      </c>
      <c r="AC35" s="84">
        <f>'2024 год_'!AE36</f>
        <v>3524.67</v>
      </c>
      <c r="AD35" s="84">
        <f>'2024 год_'!AC35</f>
        <v>0</v>
      </c>
      <c r="AE35" s="84">
        <f>'2024 год_'!AF35</f>
        <v>0</v>
      </c>
      <c r="AF35" s="84">
        <f>'2024 год_'!AB35</f>
        <v>29.81</v>
      </c>
      <c r="AG35" s="84">
        <f>'2024 год_'!AE35</f>
        <v>34.1</v>
      </c>
    </row>
    <row r="36" spans="1:33" customFormat="1">
      <c r="B36" s="118"/>
      <c r="C36" s="23"/>
      <c r="D36" s="81"/>
      <c r="E36" s="129"/>
      <c r="F36" s="81"/>
      <c r="G36" s="122"/>
      <c r="H36" s="111"/>
      <c r="I36" s="112"/>
      <c r="J36" s="112"/>
      <c r="K36" s="108"/>
      <c r="L36" s="107"/>
      <c r="M36" s="93"/>
      <c r="N36" s="94"/>
      <c r="O36" s="92"/>
      <c r="P36" s="93"/>
      <c r="Q36" s="117"/>
      <c r="R36" s="116"/>
      <c r="S36" s="114"/>
      <c r="T36" s="104"/>
      <c r="U36" s="92"/>
      <c r="V36" s="92"/>
      <c r="W36" s="25"/>
      <c r="X36" s="92"/>
      <c r="Y36" s="91"/>
      <c r="Z36" s="82"/>
      <c r="AA36" s="84"/>
      <c r="AB36" s="84"/>
      <c r="AC36" s="84"/>
      <c r="AD36" s="84"/>
      <c r="AE36" s="84"/>
      <c r="AF36" s="84"/>
      <c r="AG36" s="84"/>
    </row>
    <row r="37" spans="1:33" customFormat="1">
      <c r="A37">
        <f t="shared" ref="A37" si="62">A35+1</f>
        <v>16</v>
      </c>
      <c r="B37" s="118" t="str">
        <f t="shared" ref="B37" si="63">B35</f>
        <v>Курский район</v>
      </c>
      <c r="C37" s="23">
        <f t="shared" si="29"/>
        <v>0</v>
      </c>
      <c r="D37" s="81" t="str">
        <f>'2024 год_'!D37</f>
        <v xml:space="preserve">Ворошневский сельсовет
</v>
      </c>
      <c r="E37" s="129" t="str">
        <f>'2024 год_'!I37</f>
        <v>закрытая</v>
      </c>
      <c r="F37" s="81" t="str">
        <f>'2024 год_'!E37</f>
        <v>МУП ЖКХ "Родник"</v>
      </c>
      <c r="G37" s="312">
        <v>4611013586</v>
      </c>
      <c r="H37" s="111" t="e">
        <f>I37+J37</f>
        <v>#REF!</v>
      </c>
      <c r="I37" s="112" t="e">
        <f>L37+O37</f>
        <v>#REF!</v>
      </c>
      <c r="J37" s="112" t="e">
        <f>M37+P37</f>
        <v>#REF!</v>
      </c>
      <c r="K37" s="108" t="e">
        <f>L37+M37</f>
        <v>#REF!</v>
      </c>
      <c r="L37" s="107" t="e">
        <f>'2024 год_'!#REF!+'2024 год_'!#REF!</f>
        <v>#REF!</v>
      </c>
      <c r="M37" s="93" t="e">
        <f>'2024 год_'!#REF!+'2024 год_'!#REF!</f>
        <v>#REF!</v>
      </c>
      <c r="N37" s="94" t="e">
        <f>O37+P37</f>
        <v>#REF!</v>
      </c>
      <c r="O37" s="92" t="e">
        <f>'2024 год_'!#REF!</f>
        <v>#REF!</v>
      </c>
      <c r="P37" s="93" t="e">
        <f>'2024 год_'!#REF!</f>
        <v>#REF!</v>
      </c>
      <c r="Q37" s="117" t="e">
        <f>R37+S37</f>
        <v>#REF!</v>
      </c>
      <c r="R37" s="116" t="e">
        <f>U37+X37</f>
        <v>#REF!</v>
      </c>
      <c r="S37" s="114" t="e">
        <f>V37+Y37</f>
        <v>#REF!</v>
      </c>
      <c r="T37" s="317" t="e">
        <f>U37+V37</f>
        <v>#REF!</v>
      </c>
      <c r="U37" s="92" t="e">
        <f>'2024 год_'!#REF!+'2024 год_'!#REF!</f>
        <v>#REF!</v>
      </c>
      <c r="V37" s="92" t="e">
        <f>'2024 год_'!#REF!+'2024 год_'!#REF!</f>
        <v>#REF!</v>
      </c>
      <c r="W37" s="25" t="e">
        <f>X37+Y37</f>
        <v>#REF!</v>
      </c>
      <c r="X37" s="92" t="e">
        <f>'2024 год_'!#REF!</f>
        <v>#REF!</v>
      </c>
      <c r="Y37" s="91" t="e">
        <f>'2024 год_'!#REF!</f>
        <v>#REF!</v>
      </c>
      <c r="Z37" s="82">
        <f>'2024 год_'!AC38</f>
        <v>0</v>
      </c>
      <c r="AA37" s="84">
        <f>'2024 год_'!AF38</f>
        <v>0</v>
      </c>
      <c r="AB37" s="84">
        <f>'2024 год_'!AB38</f>
        <v>2677.82</v>
      </c>
      <c r="AC37" s="84">
        <f>'2024 год_'!AE38</f>
        <v>3052.71</v>
      </c>
      <c r="AD37" s="84">
        <f>'2024 год_'!AC37</f>
        <v>0</v>
      </c>
      <c r="AE37" s="84">
        <f>'2024 год_'!AF37</f>
        <v>0</v>
      </c>
      <c r="AF37" s="84">
        <f>'2024 год_'!AB37</f>
        <v>49.68</v>
      </c>
      <c r="AG37" s="84">
        <f>'2024 год_'!AE37</f>
        <v>54.69</v>
      </c>
    </row>
    <row r="38" spans="1:33" customFormat="1">
      <c r="B38" s="118"/>
      <c r="C38" s="23"/>
      <c r="D38" s="81"/>
      <c r="E38" s="129"/>
      <c r="F38" s="81"/>
      <c r="G38" s="122"/>
      <c r="H38" s="111"/>
      <c r="I38" s="112"/>
      <c r="J38" s="112"/>
      <c r="K38" s="108"/>
      <c r="L38" s="107"/>
      <c r="M38" s="93"/>
      <c r="N38" s="94"/>
      <c r="O38" s="92"/>
      <c r="P38" s="93"/>
      <c r="Q38" s="117"/>
      <c r="R38" s="116"/>
      <c r="S38" s="114"/>
      <c r="T38" s="104"/>
      <c r="U38" s="92"/>
      <c r="V38" s="92"/>
      <c r="W38" s="25"/>
      <c r="X38" s="92"/>
      <c r="Y38" s="91"/>
      <c r="Z38" s="82"/>
      <c r="AA38" s="84"/>
      <c r="AB38" s="84"/>
      <c r="AC38" s="84"/>
      <c r="AD38" s="84"/>
      <c r="AE38" s="84"/>
      <c r="AF38" s="84"/>
      <c r="AG38" s="84"/>
    </row>
    <row r="39" spans="1:33" customFormat="1">
      <c r="A39">
        <f t="shared" ref="A39" si="64">A37+1</f>
        <v>17</v>
      </c>
      <c r="B39" s="118" t="str">
        <f>'2024 год_'!C39</f>
        <v>Курчатовский район</v>
      </c>
      <c r="C39" s="23">
        <f t="shared" si="29"/>
        <v>0</v>
      </c>
      <c r="D39" s="81" t="str">
        <f>'2024 год_'!D39</f>
        <v>п.им. К.Либкнехта</v>
      </c>
      <c r="E39" s="129" t="str">
        <f>'2024 год_'!I39</f>
        <v>закрытая</v>
      </c>
      <c r="F39" s="81" t="str">
        <f>'2024 год_'!E39</f>
        <v xml:space="preserve">ГУПКО "Курскоблжилкомхоз"                              </v>
      </c>
      <c r="G39" s="311">
        <v>4632024035</v>
      </c>
      <c r="H39" s="111" t="e">
        <f>I39+J39</f>
        <v>#REF!</v>
      </c>
      <c r="I39" s="112" t="e">
        <f>L39+O39</f>
        <v>#REF!</v>
      </c>
      <c r="J39" s="112" t="e">
        <f>M39+P39</f>
        <v>#REF!</v>
      </c>
      <c r="K39" s="108" t="e">
        <f>L39+M39</f>
        <v>#REF!</v>
      </c>
      <c r="L39" s="107" t="e">
        <f>'2024 год_'!#REF!+'2024 год_'!#REF!</f>
        <v>#REF!</v>
      </c>
      <c r="M39" s="93" t="e">
        <f>'2024 год_'!#REF!+'2024 год_'!#REF!</f>
        <v>#REF!</v>
      </c>
      <c r="N39" s="94" t="e">
        <f>O39+P39</f>
        <v>#REF!</v>
      </c>
      <c r="O39" s="92" t="e">
        <f>'2024 год_'!#REF!</f>
        <v>#REF!</v>
      </c>
      <c r="P39" s="93" t="e">
        <f>'2024 год_'!#REF!</f>
        <v>#REF!</v>
      </c>
      <c r="Q39" s="117" t="e">
        <f>R39+S39</f>
        <v>#REF!</v>
      </c>
      <c r="R39" s="116" t="e">
        <f>U39+X39</f>
        <v>#REF!</v>
      </c>
      <c r="S39" s="114" t="e">
        <f>V39+Y39</f>
        <v>#REF!</v>
      </c>
      <c r="T39" s="317" t="e">
        <f>U39+V39</f>
        <v>#REF!</v>
      </c>
      <c r="U39" s="92" t="e">
        <f>'2024 год_'!#REF!+'2024 год_'!#REF!</f>
        <v>#REF!</v>
      </c>
      <c r="V39" s="92" t="e">
        <f>'2024 год_'!#REF!+'2024 год_'!#REF!</f>
        <v>#REF!</v>
      </c>
      <c r="W39" s="25" t="e">
        <f>X39+Y39</f>
        <v>#REF!</v>
      </c>
      <c r="X39" s="92" t="e">
        <f>'2024 год_'!#REF!</f>
        <v>#REF!</v>
      </c>
      <c r="Y39" s="91" t="e">
        <f>'2024 год_'!#REF!</f>
        <v>#REF!</v>
      </c>
      <c r="Z39" s="82">
        <f>'2024 год_'!AC40</f>
        <v>3314.9639999999995</v>
      </c>
      <c r="AA39" s="84">
        <f>'2024 год_'!AF40</f>
        <v>3758.5679999999998</v>
      </c>
      <c r="AB39" s="84">
        <f>'2024 год_'!AB40</f>
        <v>0</v>
      </c>
      <c r="AC39" s="84">
        <f>'2024 год_'!AE40</f>
        <v>0</v>
      </c>
      <c r="AD39" s="84">
        <f>'2024 год_'!AC39</f>
        <v>66.468000000000004</v>
      </c>
      <c r="AE39" s="84">
        <f>'2024 год_'!AF39</f>
        <v>72.983999999999995</v>
      </c>
      <c r="AF39" s="84">
        <f>'2024 год_'!AB39</f>
        <v>0</v>
      </c>
      <c r="AG39" s="84">
        <f>'2024 год_'!AE39</f>
        <v>0</v>
      </c>
    </row>
    <row r="40" spans="1:33" customFormat="1">
      <c r="B40" s="118"/>
      <c r="C40" s="23"/>
      <c r="D40" s="81"/>
      <c r="E40" s="129"/>
      <c r="F40" s="81"/>
      <c r="G40" s="122"/>
      <c r="H40" s="111"/>
      <c r="I40" s="112"/>
      <c r="J40" s="112"/>
      <c r="K40" s="108"/>
      <c r="L40" s="107"/>
      <c r="M40" s="93"/>
      <c r="N40" s="94"/>
      <c r="O40" s="92"/>
      <c r="P40" s="93"/>
      <c r="Q40" s="117"/>
      <c r="R40" s="116"/>
      <c r="S40" s="114"/>
      <c r="T40" s="104"/>
      <c r="U40" s="92"/>
      <c r="V40" s="92"/>
      <c r="W40" s="25"/>
      <c r="X40" s="92"/>
      <c r="Y40" s="91"/>
      <c r="Z40" s="82"/>
      <c r="AA40" s="84"/>
      <c r="AB40" s="84"/>
      <c r="AC40" s="84"/>
      <c r="AD40" s="84"/>
      <c r="AE40" s="84"/>
      <c r="AF40" s="84"/>
      <c r="AG40" s="84"/>
    </row>
    <row r="41" spans="1:33" customFormat="1">
      <c r="A41">
        <f t="shared" ref="A41" si="65">A39+1</f>
        <v>18</v>
      </c>
      <c r="B41" s="118" t="str">
        <f>'2024 год_'!C41</f>
        <v>Медвенский район</v>
      </c>
      <c r="C41" s="23">
        <f t="shared" si="29"/>
        <v>0</v>
      </c>
      <c r="D41" s="81" t="str">
        <f>'2024 год_'!D41</f>
        <v xml:space="preserve"> п. Медвенка</v>
      </c>
      <c r="E41" s="129" t="str">
        <f>'2024 год_'!I41</f>
        <v>закрытая</v>
      </c>
      <c r="F41" s="81" t="str">
        <f>'2024 год_'!E41</f>
        <v xml:space="preserve">ГУПКО "Курскоблжилкомхоз"                              </v>
      </c>
      <c r="G41" s="311">
        <v>4632024035</v>
      </c>
      <c r="H41" s="111" t="e">
        <f>I41+J41</f>
        <v>#REF!</v>
      </c>
      <c r="I41" s="112" t="e">
        <f>L41+O41</f>
        <v>#REF!</v>
      </c>
      <c r="J41" s="112" t="e">
        <f>M41+P41</f>
        <v>#REF!</v>
      </c>
      <c r="K41" s="108" t="e">
        <f>L41+M41</f>
        <v>#REF!</v>
      </c>
      <c r="L41" s="107" t="e">
        <f>'2024 год_'!#REF!+'2024 год_'!#REF!</f>
        <v>#REF!</v>
      </c>
      <c r="M41" s="93" t="e">
        <f>'2024 год_'!#REF!+'2024 год_'!#REF!</f>
        <v>#REF!</v>
      </c>
      <c r="N41" s="94" t="e">
        <f>O41+P41</f>
        <v>#REF!</v>
      </c>
      <c r="O41" s="92" t="e">
        <f>'2024 год_'!#REF!</f>
        <v>#REF!</v>
      </c>
      <c r="P41" s="93" t="e">
        <f>'2024 год_'!#REF!</f>
        <v>#REF!</v>
      </c>
      <c r="Q41" s="117" t="e">
        <f>R41+S41</f>
        <v>#REF!</v>
      </c>
      <c r="R41" s="116" t="e">
        <f>U41+X41</f>
        <v>#REF!</v>
      </c>
      <c r="S41" s="114" t="e">
        <f>V41+Y41</f>
        <v>#REF!</v>
      </c>
      <c r="T41" s="317" t="e">
        <f>U41+V41</f>
        <v>#REF!</v>
      </c>
      <c r="U41" s="92" t="e">
        <f>'2024 год_'!#REF!+'2024 год_'!#REF!</f>
        <v>#REF!</v>
      </c>
      <c r="V41" s="92" t="e">
        <f>'2024 год_'!#REF!+'2024 год_'!#REF!</f>
        <v>#REF!</v>
      </c>
      <c r="W41" s="25" t="e">
        <f>X41+Y41</f>
        <v>#REF!</v>
      </c>
      <c r="X41" s="92" t="e">
        <f>'2024 год_'!#REF!</f>
        <v>#REF!</v>
      </c>
      <c r="Y41" s="91" t="e">
        <f>'2024 год_'!#REF!</f>
        <v>#REF!</v>
      </c>
      <c r="Z41" s="82">
        <f>'2024 год_'!AC42</f>
        <v>3314.9639999999995</v>
      </c>
      <c r="AA41" s="84">
        <f>'2024 год_'!AF42</f>
        <v>3758.5679999999998</v>
      </c>
      <c r="AB41" s="84">
        <f>'2024 год_'!AB42</f>
        <v>0</v>
      </c>
      <c r="AC41" s="84">
        <f>'2024 год_'!AE42</f>
        <v>0</v>
      </c>
      <c r="AD41" s="84">
        <f>'2024 год_'!AC41</f>
        <v>40.583999999999996</v>
      </c>
      <c r="AE41" s="84">
        <f>'2024 год_'!AF41</f>
        <v>45.072000000000003</v>
      </c>
      <c r="AF41" s="84">
        <f>'2024 год_'!AB41</f>
        <v>0</v>
      </c>
      <c r="AG41" s="84">
        <f>'2024 год_'!AE41</f>
        <v>0</v>
      </c>
    </row>
    <row r="42" spans="1:33" customFormat="1">
      <c r="B42" s="118"/>
      <c r="C42" s="23"/>
      <c r="D42" s="81"/>
      <c r="E42" s="129"/>
      <c r="F42" s="81"/>
      <c r="G42" s="122"/>
      <c r="H42" s="111"/>
      <c r="I42" s="112"/>
      <c r="J42" s="112"/>
      <c r="K42" s="108"/>
      <c r="L42" s="203"/>
      <c r="M42" s="93"/>
      <c r="N42" s="94"/>
      <c r="O42" s="92"/>
      <c r="P42" s="93"/>
      <c r="Q42" s="117"/>
      <c r="R42" s="116"/>
      <c r="S42" s="114"/>
      <c r="T42" s="104"/>
      <c r="U42" s="92"/>
      <c r="V42" s="92"/>
      <c r="W42" s="25"/>
      <c r="X42" s="92"/>
      <c r="Y42" s="91"/>
      <c r="Z42" s="82"/>
      <c r="AA42" s="84"/>
      <c r="AB42" s="84"/>
      <c r="AC42" s="84"/>
      <c r="AD42" s="84"/>
      <c r="AE42" s="84"/>
      <c r="AF42" s="84"/>
      <c r="AG42" s="84"/>
    </row>
    <row r="43" spans="1:33" customFormat="1">
      <c r="A43">
        <f t="shared" ref="A43" si="66">A41+1</f>
        <v>19</v>
      </c>
      <c r="B43" s="118" t="str">
        <f>'2024 год_'!C43</f>
        <v>Обоянский район</v>
      </c>
      <c r="C43" s="23">
        <f t="shared" si="29"/>
        <v>0</v>
      </c>
      <c r="D43" s="81" t="str">
        <f>'2024 год_'!D43</f>
        <v>г. Обоянь</v>
      </c>
      <c r="E43" s="129" t="str">
        <f>'2024 год_'!I43</f>
        <v>закрытая</v>
      </c>
      <c r="F43" s="81" t="str">
        <f>'2024 год_'!E43</f>
        <v>ООО "Обоянские Коммунальные Тепловые Сети"</v>
      </c>
      <c r="G43" s="312">
        <v>4616008283</v>
      </c>
      <c r="H43" s="111" t="e">
        <f>I43+J43</f>
        <v>#REF!</v>
      </c>
      <c r="I43" s="112" t="e">
        <f>L43+O43</f>
        <v>#REF!</v>
      </c>
      <c r="J43" s="112" t="e">
        <f>M43+P43</f>
        <v>#REF!</v>
      </c>
      <c r="K43" s="108" t="e">
        <f>L43+M43</f>
        <v>#REF!</v>
      </c>
      <c r="L43" s="107" t="e">
        <f>'2024 год_'!#REF!+'2024 год_'!#REF!</f>
        <v>#REF!</v>
      </c>
      <c r="M43" s="93" t="e">
        <f>'2024 год_'!#REF!+'2024 год_'!#REF!</f>
        <v>#REF!</v>
      </c>
      <c r="N43" s="94" t="e">
        <f>O43+P43</f>
        <v>#REF!</v>
      </c>
      <c r="O43" s="92" t="e">
        <f>'2024 год_'!#REF!</f>
        <v>#REF!</v>
      </c>
      <c r="P43" s="93" t="e">
        <f>'2024 год_'!#REF!</f>
        <v>#REF!</v>
      </c>
      <c r="Q43" s="117" t="e">
        <f>R43+S43</f>
        <v>#REF!</v>
      </c>
      <c r="R43" s="116" t="e">
        <f>U43+X43</f>
        <v>#REF!</v>
      </c>
      <c r="S43" s="114" t="e">
        <f>V43+Y43</f>
        <v>#REF!</v>
      </c>
      <c r="T43" s="317" t="e">
        <f>U43+V43</f>
        <v>#REF!</v>
      </c>
      <c r="U43" s="92" t="e">
        <f>'2024 год_'!#REF!+'2024 год_'!#REF!</f>
        <v>#REF!</v>
      </c>
      <c r="V43" s="92" t="e">
        <f>'2024 год_'!#REF!+'2024 год_'!#REF!</f>
        <v>#REF!</v>
      </c>
      <c r="W43" s="25" t="e">
        <f>X43+Y43</f>
        <v>#REF!</v>
      </c>
      <c r="X43" s="92" t="e">
        <f>'2024 год_'!#REF!</f>
        <v>#REF!</v>
      </c>
      <c r="Y43" s="91" t="e">
        <f>'2024 год_'!#REF!</f>
        <v>#REF!</v>
      </c>
      <c r="Z43" s="82">
        <f>'2024 год_'!AC44</f>
        <v>3478.33</v>
      </c>
      <c r="AA43" s="84">
        <f>'2024 год_'!AF44</f>
        <v>3853.91</v>
      </c>
      <c r="AB43" s="84">
        <f>'2024 год_'!AB44</f>
        <v>0</v>
      </c>
      <c r="AC43" s="84">
        <f>'2024 год_'!AE44</f>
        <v>0</v>
      </c>
      <c r="AD43" s="84">
        <f>'2024 год_'!AC43</f>
        <v>0</v>
      </c>
      <c r="AE43" s="84">
        <f>'2024 год_'!AF43</f>
        <v>0</v>
      </c>
      <c r="AF43" s="84">
        <f>'2024 год_'!AB43</f>
        <v>0</v>
      </c>
      <c r="AG43" s="84">
        <f>'2024 год_'!AE43</f>
        <v>0</v>
      </c>
    </row>
    <row r="44" spans="1:33" customFormat="1">
      <c r="B44" s="118"/>
      <c r="C44" s="23"/>
      <c r="D44" s="81"/>
      <c r="E44" s="129"/>
      <c r="F44" s="81"/>
      <c r="G44" s="122"/>
      <c r="H44" s="111"/>
      <c r="I44" s="112"/>
      <c r="J44" s="112"/>
      <c r="K44" s="108"/>
      <c r="L44" s="203"/>
      <c r="M44" s="93"/>
      <c r="N44" s="94"/>
      <c r="O44" s="92"/>
      <c r="P44" s="93"/>
      <c r="Q44" s="117"/>
      <c r="R44" s="116"/>
      <c r="S44" s="114"/>
      <c r="T44" s="104"/>
      <c r="U44" s="92"/>
      <c r="V44" s="92"/>
      <c r="W44" s="25"/>
      <c r="X44" s="92"/>
      <c r="Y44" s="91"/>
      <c r="Z44" s="82"/>
      <c r="AA44" s="84"/>
      <c r="AB44" s="84"/>
      <c r="AC44" s="84"/>
      <c r="AD44" s="84"/>
      <c r="AE44" s="84"/>
      <c r="AF44" s="84"/>
      <c r="AG44" s="84"/>
    </row>
    <row r="45" spans="1:33" customFormat="1">
      <c r="A45">
        <f t="shared" ref="A45" si="67">A43+1</f>
        <v>20</v>
      </c>
      <c r="B45" s="118" t="str">
        <f>B43</f>
        <v>Обоянский район</v>
      </c>
      <c r="C45" s="23">
        <f t="shared" si="29"/>
        <v>0</v>
      </c>
      <c r="D45" s="81" t="str">
        <f>'2024 год_'!D45</f>
        <v>г. Обоянь</v>
      </c>
      <c r="E45" s="129" t="str">
        <f>'2024 год_'!I45</f>
        <v>открытая</v>
      </c>
      <c r="F45" s="81" t="str">
        <f>'2024 год_'!E45</f>
        <v>ООО "Обоянские Коммунальные Тепловые Сети"</v>
      </c>
      <c r="G45" s="312">
        <v>4616008283</v>
      </c>
      <c r="H45" s="111" t="e">
        <f>I45+J45</f>
        <v>#REF!</v>
      </c>
      <c r="I45" s="112" t="e">
        <f>L45+O45</f>
        <v>#REF!</v>
      </c>
      <c r="J45" s="112" t="e">
        <f>M45+P45</f>
        <v>#REF!</v>
      </c>
      <c r="K45" s="108" t="e">
        <f>L45+M45</f>
        <v>#REF!</v>
      </c>
      <c r="L45" s="107" t="e">
        <f>'2024 год_'!#REF!+'2024 год_'!#REF!</f>
        <v>#REF!</v>
      </c>
      <c r="M45" s="93" t="e">
        <f>'2024 год_'!#REF!+'2024 год_'!#REF!</f>
        <v>#REF!</v>
      </c>
      <c r="N45" s="94" t="e">
        <f>O45+P45</f>
        <v>#REF!</v>
      </c>
      <c r="O45" s="92" t="e">
        <f>'2024 год_'!#REF!</f>
        <v>#REF!</v>
      </c>
      <c r="P45" s="93" t="e">
        <f>'2024 год_'!#REF!</f>
        <v>#REF!</v>
      </c>
      <c r="Q45" s="117" t="e">
        <f>R45+S45</f>
        <v>#REF!</v>
      </c>
      <c r="R45" s="116" t="e">
        <f>U45+X45</f>
        <v>#REF!</v>
      </c>
      <c r="S45" s="114" t="e">
        <f>V45+Y45</f>
        <v>#REF!</v>
      </c>
      <c r="T45" s="104" t="e">
        <f>U45+V45</f>
        <v>#REF!</v>
      </c>
      <c r="U45" s="92" t="e">
        <f>'2024 год_'!#REF!+'2024 год_'!#REF!</f>
        <v>#REF!</v>
      </c>
      <c r="V45" s="92" t="e">
        <f>'2024 год_'!#REF!+'2024 год_'!#REF!</f>
        <v>#REF!</v>
      </c>
      <c r="W45" s="25" t="e">
        <f>X45+Y45</f>
        <v>#REF!</v>
      </c>
      <c r="X45" s="92" t="e">
        <f>'2024 год_'!#REF!</f>
        <v>#REF!</v>
      </c>
      <c r="Y45" s="91" t="e">
        <f>'2024 год_'!#REF!</f>
        <v>#REF!</v>
      </c>
      <c r="Z45" s="82">
        <f>'2024 год_'!AC46</f>
        <v>3478.33</v>
      </c>
      <c r="AA45" s="84">
        <f>'2024 год_'!AF46</f>
        <v>3853.91</v>
      </c>
      <c r="AB45" s="84">
        <f>'2024 год_'!AB46</f>
        <v>3122.79</v>
      </c>
      <c r="AC45" s="84">
        <f>'2024 год_'!AE46</f>
        <v>3572.47</v>
      </c>
      <c r="AD45" s="84">
        <f>'2024 год_'!AC45</f>
        <v>56.82</v>
      </c>
      <c r="AE45" s="84">
        <f>'2024 год_'!AF45</f>
        <v>62.03</v>
      </c>
      <c r="AF45" s="84">
        <f>'2024 год_'!AB45</f>
        <v>56.82</v>
      </c>
      <c r="AG45" s="84">
        <f>'2024 год_'!AE45</f>
        <v>62.03</v>
      </c>
    </row>
    <row r="46" spans="1:33" customFormat="1">
      <c r="B46" s="118"/>
      <c r="C46" s="23"/>
      <c r="D46" s="81"/>
      <c r="E46" s="129"/>
      <c r="F46" s="81"/>
      <c r="G46" s="122"/>
      <c r="H46" s="111"/>
      <c r="I46" s="112"/>
      <c r="J46" s="112"/>
      <c r="K46" s="108"/>
      <c r="L46" s="203"/>
      <c r="M46" s="93"/>
      <c r="N46" s="94"/>
      <c r="O46" s="92"/>
      <c r="P46" s="93"/>
      <c r="Q46" s="117"/>
      <c r="R46" s="116"/>
      <c r="S46" s="114"/>
      <c r="T46" s="104"/>
      <c r="U46" s="92"/>
      <c r="V46" s="92"/>
      <c r="W46" s="25"/>
      <c r="X46" s="92"/>
      <c r="Y46" s="91"/>
      <c r="Z46" s="82"/>
      <c r="AA46" s="84"/>
      <c r="AB46" s="84"/>
      <c r="AC46" s="84"/>
      <c r="AD46" s="84"/>
      <c r="AE46" s="84"/>
      <c r="AF46" s="84"/>
      <c r="AG46" s="84"/>
    </row>
    <row r="47" spans="1:33" s="260" customFormat="1">
      <c r="A47">
        <f t="shared" ref="A47" si="68">A45+1</f>
        <v>21</v>
      </c>
      <c r="B47" s="118" t="str">
        <f>'2024 год_'!C47</f>
        <v>Октябрьский район</v>
      </c>
      <c r="C47" s="23">
        <f t="shared" si="29"/>
        <v>0</v>
      </c>
      <c r="D47" s="81" t="str">
        <f>'2024 год_'!D47</f>
        <v>п.Прямицыно</v>
      </c>
      <c r="E47" s="129" t="str">
        <f>'2024 год_'!I47</f>
        <v>закрытая</v>
      </c>
      <c r="F47" s="81" t="str">
        <f>'2024 год_'!E47</f>
        <v xml:space="preserve">ООО "Коммунальщик" </v>
      </c>
      <c r="G47" s="314">
        <v>4617004147</v>
      </c>
      <c r="H47" s="111" t="e">
        <f>I47+J47</f>
        <v>#REF!</v>
      </c>
      <c r="I47" s="112" t="e">
        <f>L47+O47</f>
        <v>#REF!</v>
      </c>
      <c r="J47" s="112" t="e">
        <f>M47+P47</f>
        <v>#REF!</v>
      </c>
      <c r="K47" s="108" t="e">
        <f>L47+M47</f>
        <v>#REF!</v>
      </c>
      <c r="L47" s="107" t="e">
        <f>'2024 год_'!#REF!+'2024 год_'!#REF!</f>
        <v>#REF!</v>
      </c>
      <c r="M47" s="93" t="e">
        <f>'2024 год_'!#REF!+'2024 год_'!#REF!</f>
        <v>#REF!</v>
      </c>
      <c r="N47" s="94" t="e">
        <f>O47+P47</f>
        <v>#REF!</v>
      </c>
      <c r="O47" s="92" t="e">
        <f>'2024 год_'!#REF!</f>
        <v>#REF!</v>
      </c>
      <c r="P47" s="93" t="e">
        <f>'2024 год_'!#REF!</f>
        <v>#REF!</v>
      </c>
      <c r="Q47" s="117" t="e">
        <f>R47+S47</f>
        <v>#REF!</v>
      </c>
      <c r="R47" s="116" t="e">
        <f>U47+X47</f>
        <v>#REF!</v>
      </c>
      <c r="S47" s="114" t="e">
        <f>V47+Y47</f>
        <v>#REF!</v>
      </c>
      <c r="T47" s="317" t="e">
        <f>U47+V47</f>
        <v>#REF!</v>
      </c>
      <c r="U47" s="92" t="e">
        <f>'2024 год_'!#REF!+'2024 год_'!#REF!</f>
        <v>#REF!</v>
      </c>
      <c r="V47" s="92" t="e">
        <f>'2024 год_'!#REF!+'2024 год_'!#REF!</f>
        <v>#REF!</v>
      </c>
      <c r="W47" s="25" t="e">
        <f>X47+Y47</f>
        <v>#REF!</v>
      </c>
      <c r="X47" s="92" t="e">
        <f>'2024 год_'!#REF!</f>
        <v>#REF!</v>
      </c>
      <c r="Y47" s="91" t="e">
        <f>'2024 год_'!#REF!</f>
        <v>#REF!</v>
      </c>
      <c r="Z47" s="82">
        <f>'2024 год_'!AC48</f>
        <v>3850.85</v>
      </c>
      <c r="AA47" s="84">
        <f>'2024 год_'!AF48</f>
        <v>4621.0200000000004</v>
      </c>
      <c r="AB47" s="84">
        <f>'2024 год_'!AB48</f>
        <v>0</v>
      </c>
      <c r="AC47" s="84">
        <f>'2024 год_'!AE48</f>
        <v>0</v>
      </c>
      <c r="AD47" s="84">
        <f>'2024 год_'!AC47</f>
        <v>42.83</v>
      </c>
      <c r="AE47" s="84">
        <f>'2024 год_'!AF47</f>
        <v>45.55</v>
      </c>
      <c r="AF47" s="84">
        <f>'2024 год_'!AB47</f>
        <v>0</v>
      </c>
      <c r="AG47" s="84">
        <f>'2024 год_'!AE47</f>
        <v>0</v>
      </c>
    </row>
    <row r="48" spans="1:33" s="260" customFormat="1">
      <c r="A48"/>
      <c r="B48" s="118"/>
      <c r="C48" s="23"/>
      <c r="D48" s="81"/>
      <c r="E48" s="129"/>
      <c r="F48" s="81"/>
      <c r="G48" s="261"/>
      <c r="H48" s="111"/>
      <c r="I48" s="112"/>
      <c r="J48" s="112"/>
      <c r="K48" s="108"/>
      <c r="L48" s="203"/>
      <c r="M48" s="93"/>
      <c r="N48" s="94"/>
      <c r="O48" s="92"/>
      <c r="P48" s="93"/>
      <c r="Q48" s="117"/>
      <c r="R48" s="116"/>
      <c r="S48" s="114"/>
      <c r="T48" s="104"/>
      <c r="U48" s="92"/>
      <c r="V48" s="92"/>
      <c r="W48" s="25"/>
      <c r="X48" s="92"/>
      <c r="Y48" s="91"/>
      <c r="Z48" s="82"/>
      <c r="AA48" s="84"/>
      <c r="AB48" s="84"/>
      <c r="AC48" s="84"/>
      <c r="AD48" s="84"/>
      <c r="AE48" s="84"/>
      <c r="AF48" s="84"/>
      <c r="AG48" s="84"/>
    </row>
    <row r="49" spans="1:33" customFormat="1">
      <c r="A49">
        <f t="shared" ref="A49" si="69">A47+1</f>
        <v>22</v>
      </c>
      <c r="B49" s="118" t="str">
        <f>'2024 год_'!C49</f>
        <v>Поныровский район</v>
      </c>
      <c r="C49" s="23">
        <f t="shared" si="29"/>
        <v>0</v>
      </c>
      <c r="D49" s="81" t="str">
        <f>'2024 год_'!D49</f>
        <v>п.Поныри</v>
      </c>
      <c r="E49" s="129" t="str">
        <f>'2024 год_'!I49</f>
        <v>закрытая</v>
      </c>
      <c r="F49" s="81" t="str">
        <f>'2024 год_'!E49</f>
        <v>ООО Теплосети п.Поныри</v>
      </c>
      <c r="G49" s="312">
        <v>4618003724</v>
      </c>
      <c r="H49" s="111" t="e">
        <f>I49+J49</f>
        <v>#REF!</v>
      </c>
      <c r="I49" s="112" t="e">
        <f>L49+O49</f>
        <v>#REF!</v>
      </c>
      <c r="J49" s="112" t="e">
        <f>M49+P49</f>
        <v>#REF!</v>
      </c>
      <c r="K49" s="108" t="e">
        <f>L49+M49</f>
        <v>#REF!</v>
      </c>
      <c r="L49" s="107" t="e">
        <f>'2024 год_'!#REF!+'2024 год_'!#REF!</f>
        <v>#REF!</v>
      </c>
      <c r="M49" s="93" t="e">
        <f>'2024 год_'!#REF!+'2024 год_'!#REF!</f>
        <v>#REF!</v>
      </c>
      <c r="N49" s="94" t="e">
        <f>O49+P49</f>
        <v>#REF!</v>
      </c>
      <c r="O49" s="92" t="e">
        <f>'2024 год_'!#REF!</f>
        <v>#REF!</v>
      </c>
      <c r="P49" s="93" t="e">
        <f>'2024 год_'!#REF!</f>
        <v>#REF!</v>
      </c>
      <c r="Q49" s="117" t="e">
        <f>R49+S49</f>
        <v>#REF!</v>
      </c>
      <c r="R49" s="116" t="e">
        <f>U49+X49</f>
        <v>#REF!</v>
      </c>
      <c r="S49" s="114" t="e">
        <f>V49+Y49</f>
        <v>#REF!</v>
      </c>
      <c r="T49" s="317" t="e">
        <f>U49+V49</f>
        <v>#REF!</v>
      </c>
      <c r="U49" s="92" t="e">
        <f>'2024 год_'!#REF!+'2024 год_'!#REF!</f>
        <v>#REF!</v>
      </c>
      <c r="V49" s="92" t="e">
        <f>'2024 год_'!#REF!+'2024 год_'!#REF!</f>
        <v>#REF!</v>
      </c>
      <c r="W49" s="25" t="e">
        <f>X49+Y49</f>
        <v>#REF!</v>
      </c>
      <c r="X49" s="92" t="e">
        <f>'2024 год_'!#REF!</f>
        <v>#REF!</v>
      </c>
      <c r="Y49" s="91" t="e">
        <f>'2024 год_'!#REF!</f>
        <v>#REF!</v>
      </c>
      <c r="Z49" s="82">
        <f>'2024 год_'!AC50</f>
        <v>2810.44</v>
      </c>
      <c r="AA49" s="84">
        <f>'2024 год_'!AF50</f>
        <v>2958.8</v>
      </c>
      <c r="AB49" s="84">
        <f>'2024 год_'!AB50</f>
        <v>0</v>
      </c>
      <c r="AC49" s="84">
        <f>'2024 год_'!AE50</f>
        <v>0</v>
      </c>
      <c r="AD49" s="84">
        <f>'2024 год_'!AC49</f>
        <v>45.69</v>
      </c>
      <c r="AE49" s="84">
        <f>'2024 год_'!AF49</f>
        <v>46.71</v>
      </c>
      <c r="AF49" s="84">
        <f>'2024 год_'!AB49</f>
        <v>0</v>
      </c>
      <c r="AG49" s="84">
        <f>'2024 год_'!AE49</f>
        <v>0</v>
      </c>
    </row>
    <row r="50" spans="1:33" customFormat="1">
      <c r="B50" s="118"/>
      <c r="C50" s="23"/>
      <c r="D50" s="81"/>
      <c r="E50" s="129"/>
      <c r="F50" s="81"/>
      <c r="G50" s="122"/>
      <c r="H50" s="111"/>
      <c r="I50" s="112"/>
      <c r="J50" s="112"/>
      <c r="K50" s="108"/>
      <c r="L50" s="203"/>
      <c r="M50" s="93"/>
      <c r="N50" s="94"/>
      <c r="O50" s="92"/>
      <c r="P50" s="93"/>
      <c r="Q50" s="117"/>
      <c r="R50" s="116"/>
      <c r="S50" s="114"/>
      <c r="T50" s="104"/>
      <c r="U50" s="92"/>
      <c r="V50" s="92"/>
      <c r="W50" s="25"/>
      <c r="X50" s="92"/>
      <c r="Y50" s="91"/>
      <c r="Z50" s="82"/>
      <c r="AA50" s="84"/>
      <c r="AB50" s="84"/>
      <c r="AC50" s="84"/>
      <c r="AD50" s="84"/>
      <c r="AE50" s="84"/>
      <c r="AF50" s="84"/>
      <c r="AG50" s="84"/>
    </row>
    <row r="51" spans="1:33" customFormat="1">
      <c r="A51">
        <f t="shared" ref="A51" si="70">A49+1</f>
        <v>23</v>
      </c>
      <c r="B51" s="118" t="str">
        <f>'2024 год_'!C51</f>
        <v>Рыльский район</v>
      </c>
      <c r="C51" s="23">
        <f t="shared" si="29"/>
        <v>0</v>
      </c>
      <c r="D51" s="81" t="str">
        <f>'2024 год_'!D51</f>
        <v>город Рыльск</v>
      </c>
      <c r="E51" s="129" t="str">
        <f>'2024 год_'!I51</f>
        <v>открытая</v>
      </c>
      <c r="F51" s="81" t="str">
        <f>'2024 год_'!E51</f>
        <v>ООО "ПРОМ-ЭНЕРГО-СЕРВИС"</v>
      </c>
      <c r="G51" s="312">
        <v>4620014875</v>
      </c>
      <c r="H51" s="111" t="e">
        <f>I51+J51</f>
        <v>#REF!</v>
      </c>
      <c r="I51" s="112" t="e">
        <f>L51+O51</f>
        <v>#REF!</v>
      </c>
      <c r="J51" s="112" t="e">
        <f>M51+P51</f>
        <v>#REF!</v>
      </c>
      <c r="K51" s="108" t="e">
        <f>L51+M51</f>
        <v>#REF!</v>
      </c>
      <c r="L51" s="107" t="e">
        <f>'2024 год_'!#REF!+'2024 год_'!#REF!</f>
        <v>#REF!</v>
      </c>
      <c r="M51" s="93" t="e">
        <f>'2024 год_'!#REF!+'2024 год_'!#REF!</f>
        <v>#REF!</v>
      </c>
      <c r="N51" s="94" t="e">
        <f>O51+P51</f>
        <v>#REF!</v>
      </c>
      <c r="O51" s="92" t="e">
        <f>'2024 год_'!#REF!</f>
        <v>#REF!</v>
      </c>
      <c r="P51" s="93" t="e">
        <f>'2024 год_'!#REF!</f>
        <v>#REF!</v>
      </c>
      <c r="Q51" s="117" t="e">
        <f>R51+S51</f>
        <v>#REF!</v>
      </c>
      <c r="R51" s="116" t="e">
        <f>U51+X51</f>
        <v>#REF!</v>
      </c>
      <c r="S51" s="114" t="e">
        <f>V51+Y51</f>
        <v>#REF!</v>
      </c>
      <c r="T51" s="104" t="e">
        <f>U51+V51</f>
        <v>#REF!</v>
      </c>
      <c r="U51" s="92" t="e">
        <f>'2024 год_'!#REF!+'2024 год_'!#REF!</f>
        <v>#REF!</v>
      </c>
      <c r="V51" s="92" t="e">
        <f>'2024 год_'!#REF!+'2024 год_'!#REF!</f>
        <v>#REF!</v>
      </c>
      <c r="W51" s="25" t="e">
        <f>X51+Y51</f>
        <v>#REF!</v>
      </c>
      <c r="X51" s="92" t="e">
        <f>'2024 год_'!#REF!</f>
        <v>#REF!</v>
      </c>
      <c r="Y51" s="91" t="e">
        <f>'2024 год_'!#REF!</f>
        <v>#REF!</v>
      </c>
      <c r="Z51" s="82">
        <f>'2024 год_'!AC52</f>
        <v>3140.41</v>
      </c>
      <c r="AA51" s="84">
        <f>'2024 год_'!AF52</f>
        <v>3177.82</v>
      </c>
      <c r="AB51" s="84">
        <f>'2024 год_'!AB52</f>
        <v>2146.29</v>
      </c>
      <c r="AC51" s="84">
        <f>'2024 год_'!AE52</f>
        <v>2455.14</v>
      </c>
      <c r="AD51" s="84">
        <f>'2024 год_'!AC51</f>
        <v>43.1</v>
      </c>
      <c r="AE51" s="84">
        <f>'2024 год_'!AF51</f>
        <v>47.98</v>
      </c>
      <c r="AF51" s="84">
        <f>'2024 год_'!AB51</f>
        <v>32.74</v>
      </c>
      <c r="AG51" s="84">
        <f>'2024 год_'!AE51</f>
        <v>37.450000000000003</v>
      </c>
    </row>
    <row r="52" spans="1:33" customFormat="1">
      <c r="B52" s="118"/>
      <c r="C52" s="23"/>
      <c r="D52" s="81"/>
      <c r="E52" s="129"/>
      <c r="F52" s="81"/>
      <c r="G52" s="122"/>
      <c r="H52" s="111"/>
      <c r="I52" s="112"/>
      <c r="J52" s="112"/>
      <c r="K52" s="108"/>
      <c r="L52" s="203"/>
      <c r="M52" s="93"/>
      <c r="N52" s="94"/>
      <c r="O52" s="92"/>
      <c r="P52" s="93"/>
      <c r="Q52" s="117"/>
      <c r="R52" s="116"/>
      <c r="S52" s="114"/>
      <c r="T52" s="104"/>
      <c r="U52" s="92"/>
      <c r="V52" s="92"/>
      <c r="W52" s="25"/>
      <c r="X52" s="92"/>
      <c r="Y52" s="91"/>
      <c r="Z52" s="82"/>
      <c r="AA52" s="84"/>
      <c r="AB52" s="84"/>
      <c r="AC52" s="84"/>
      <c r="AD52" s="84"/>
      <c r="AE52" s="84"/>
      <c r="AF52" s="84"/>
      <c r="AG52" s="84"/>
    </row>
    <row r="53" spans="1:33" customFormat="1">
      <c r="A53">
        <f t="shared" ref="A53" si="71">A51+1</f>
        <v>24</v>
      </c>
      <c r="B53" s="118" t="str">
        <f>B51</f>
        <v>Рыльский район</v>
      </c>
      <c r="C53" s="23">
        <f t="shared" si="29"/>
        <v>0</v>
      </c>
      <c r="D53" s="81" t="str">
        <f>'2024 год_'!D53</f>
        <v>п.Учительский Ивановский сельсовет</v>
      </c>
      <c r="E53" s="129" t="str">
        <f>'2024 год_'!I53</f>
        <v>закрытая</v>
      </c>
      <c r="F53" s="81" t="str">
        <f>'2024 год_'!E53</f>
        <v>ООО "ПРОМ-ЭНЕРГО-СЕРВИС"</v>
      </c>
      <c r="G53" s="312">
        <v>4620014875</v>
      </c>
      <c r="H53" s="111" t="e">
        <f>I53+J53</f>
        <v>#REF!</v>
      </c>
      <c r="I53" s="112" t="e">
        <f>L53+O53</f>
        <v>#REF!</v>
      </c>
      <c r="J53" s="112" t="e">
        <f>M53+P53</f>
        <v>#REF!</v>
      </c>
      <c r="K53" s="108" t="e">
        <f>L53+M53</f>
        <v>#REF!</v>
      </c>
      <c r="L53" s="107" t="e">
        <f>'2024 год_'!#REF!+'2024 год_'!#REF!</f>
        <v>#REF!</v>
      </c>
      <c r="M53" s="93" t="e">
        <f>'2024 год_'!#REF!+'2024 год_'!#REF!</f>
        <v>#REF!</v>
      </c>
      <c r="N53" s="94" t="e">
        <f>O53+P53</f>
        <v>#REF!</v>
      </c>
      <c r="O53" s="92" t="e">
        <f>'2024 год_'!#REF!</f>
        <v>#REF!</v>
      </c>
      <c r="P53" s="93" t="e">
        <f>'2024 год_'!#REF!</f>
        <v>#REF!</v>
      </c>
      <c r="Q53" s="117" t="e">
        <f>R53+S53</f>
        <v>#REF!</v>
      </c>
      <c r="R53" s="116" t="e">
        <f>U53+X53</f>
        <v>#REF!</v>
      </c>
      <c r="S53" s="114" t="e">
        <f>V53+Y53</f>
        <v>#REF!</v>
      </c>
      <c r="T53" s="317" t="e">
        <f>U53+V53</f>
        <v>#REF!</v>
      </c>
      <c r="U53" s="92" t="e">
        <f>'2024 год_'!#REF!+'2024 год_'!#REF!</f>
        <v>#REF!</v>
      </c>
      <c r="V53" s="92" t="e">
        <f>'2024 год_'!#REF!+'2024 год_'!#REF!</f>
        <v>#REF!</v>
      </c>
      <c r="W53" s="25" t="e">
        <f>X53+Y53</f>
        <v>#REF!</v>
      </c>
      <c r="X53" s="92" t="e">
        <f>'2024 год_'!#REF!</f>
        <v>#REF!</v>
      </c>
      <c r="Y53" s="91" t="e">
        <f>'2024 год_'!#REF!</f>
        <v>#REF!</v>
      </c>
      <c r="Z53" s="82">
        <f>'2024 год_'!AC54</f>
        <v>2051.0100000000002</v>
      </c>
      <c r="AA53" s="84">
        <f>'2024 год_'!AF54</f>
        <v>2282.5100000000002</v>
      </c>
      <c r="AB53" s="84">
        <f>'2024 год_'!AB54</f>
        <v>1896.42</v>
      </c>
      <c r="AC53" s="84">
        <f>'2024 год_'!AE54</f>
        <v>2169.3200000000002</v>
      </c>
      <c r="AD53" s="84">
        <f>'2024 год_'!AC53</f>
        <v>0</v>
      </c>
      <c r="AE53" s="84">
        <f>'2024 год_'!AF53</f>
        <v>0</v>
      </c>
      <c r="AF53" s="84">
        <f>'2024 год_'!AB53</f>
        <v>0</v>
      </c>
      <c r="AG53" s="84">
        <f>'2024 год_'!AE53</f>
        <v>0</v>
      </c>
    </row>
    <row r="54" spans="1:33" customFormat="1">
      <c r="B54" s="118"/>
      <c r="C54" s="23"/>
      <c r="D54" s="81"/>
      <c r="E54" s="129"/>
      <c r="F54" s="81"/>
      <c r="G54" s="122"/>
      <c r="H54" s="111"/>
      <c r="I54" s="112"/>
      <c r="J54" s="112"/>
      <c r="K54" s="108"/>
      <c r="L54" s="203"/>
      <c r="M54" s="93"/>
      <c r="N54" s="94"/>
      <c r="O54" s="92"/>
      <c r="P54" s="93"/>
      <c r="Q54" s="117"/>
      <c r="R54" s="116"/>
      <c r="S54" s="114"/>
      <c r="T54" s="104"/>
      <c r="U54" s="92"/>
      <c r="V54" s="92"/>
      <c r="W54" s="25"/>
      <c r="X54" s="92"/>
      <c r="Y54" s="91"/>
      <c r="Z54" s="82"/>
      <c r="AA54" s="84"/>
      <c r="AB54" s="84"/>
      <c r="AC54" s="84"/>
      <c r="AD54" s="84"/>
      <c r="AE54" s="84"/>
      <c r="AF54" s="84"/>
      <c r="AG54" s="84"/>
    </row>
    <row r="55" spans="1:33" customFormat="1">
      <c r="A55">
        <f t="shared" ref="A55" si="72">A53+1</f>
        <v>25</v>
      </c>
      <c r="B55" s="118" t="str">
        <f>B53</f>
        <v>Рыльский район</v>
      </c>
      <c r="C55" s="23">
        <f t="shared" si="29"/>
        <v>0</v>
      </c>
      <c r="D55" s="81" t="str">
        <f>'2024 год_'!D55</f>
        <v xml:space="preserve"> Ивановский сельсовет</v>
      </c>
      <c r="E55" s="129" t="str">
        <f>'2024 год_'!I55</f>
        <v>открытая</v>
      </c>
      <c r="F55" s="81" t="str">
        <f>'2024 год_'!E55</f>
        <v xml:space="preserve">ФГБУ "Санаторий "Марьино" </v>
      </c>
      <c r="G55" s="312">
        <v>4620001192</v>
      </c>
      <c r="H55" s="111" t="e">
        <f>I55+J55</f>
        <v>#REF!</v>
      </c>
      <c r="I55" s="112" t="e">
        <f>L55+O55</f>
        <v>#REF!</v>
      </c>
      <c r="J55" s="112" t="e">
        <f>M55+P55</f>
        <v>#REF!</v>
      </c>
      <c r="K55" s="108" t="e">
        <f>L55+M55</f>
        <v>#REF!</v>
      </c>
      <c r="L55" s="107" t="e">
        <f>'2024 год_'!#REF!+'2024 год_'!#REF!</f>
        <v>#REF!</v>
      </c>
      <c r="M55" s="93" t="e">
        <f>'2024 год_'!#REF!+'2024 год_'!#REF!</f>
        <v>#REF!</v>
      </c>
      <c r="N55" s="94" t="e">
        <f>O55+P55</f>
        <v>#REF!</v>
      </c>
      <c r="O55" s="92" t="e">
        <f>'2024 год_'!#REF!</f>
        <v>#REF!</v>
      </c>
      <c r="P55" s="93" t="e">
        <f>'2024 год_'!#REF!</f>
        <v>#REF!</v>
      </c>
      <c r="Q55" s="117" t="e">
        <f>R55+S55</f>
        <v>#REF!</v>
      </c>
      <c r="R55" s="116" t="e">
        <f>U55+X55</f>
        <v>#REF!</v>
      </c>
      <c r="S55" s="114" t="e">
        <f>V55+Y55</f>
        <v>#REF!</v>
      </c>
      <c r="T55" s="104" t="e">
        <f>U55+V55</f>
        <v>#REF!</v>
      </c>
      <c r="U55" s="92" t="e">
        <f>'2024 год_'!#REF!+'2024 год_'!#REF!</f>
        <v>#REF!</v>
      </c>
      <c r="V55" s="92" t="e">
        <f>'2024 год_'!#REF!+'2024 год_'!#REF!</f>
        <v>#REF!</v>
      </c>
      <c r="W55" s="25" t="e">
        <f>X55+Y55</f>
        <v>#REF!</v>
      </c>
      <c r="X55" s="92" t="e">
        <f>'2024 год_'!#REF!</f>
        <v>#REF!</v>
      </c>
      <c r="Y55" s="91" t="e">
        <f>'2024 год_'!#REF!</f>
        <v>#REF!</v>
      </c>
      <c r="Z55" s="82">
        <f>'2024 год_'!AC56</f>
        <v>2050.1880000000001</v>
      </c>
      <c r="AA55" s="84">
        <f>'2024 год_'!AF56</f>
        <v>2460.2267269576555</v>
      </c>
      <c r="AB55" s="84">
        <f>'2024 год_'!AB56</f>
        <v>1896.42</v>
      </c>
      <c r="AC55" s="84">
        <f>'2024 год_'!AE56</f>
        <v>2169.5100000000002</v>
      </c>
      <c r="AD55" s="84">
        <f>'2024 год_'!AC55</f>
        <v>17.89</v>
      </c>
      <c r="AE55" s="84">
        <f>'2024 год_'!AF55</f>
        <v>19.931999999999999</v>
      </c>
      <c r="AF55" s="84">
        <f>'2024 год_'!AB55</f>
        <v>17.89</v>
      </c>
      <c r="AG55" s="84">
        <f>'2024 год_'!AE55</f>
        <v>19.931999999999999</v>
      </c>
    </row>
    <row r="56" spans="1:33" customFormat="1">
      <c r="B56" s="118"/>
      <c r="C56" s="23"/>
      <c r="D56" s="81"/>
      <c r="E56" s="129"/>
      <c r="F56" s="81"/>
      <c r="G56" s="122"/>
      <c r="H56" s="111"/>
      <c r="I56" s="112"/>
      <c r="J56" s="112"/>
      <c r="K56" s="108"/>
      <c r="L56" s="203"/>
      <c r="M56" s="93"/>
      <c r="N56" s="94"/>
      <c r="O56" s="92"/>
      <c r="P56" s="93"/>
      <c r="Q56" s="117"/>
      <c r="R56" s="116"/>
      <c r="S56" s="114"/>
      <c r="T56" s="104"/>
      <c r="U56" s="92"/>
      <c r="V56" s="92"/>
      <c r="W56" s="25"/>
      <c r="X56" s="92"/>
      <c r="Y56" s="91"/>
      <c r="Z56" s="82"/>
      <c r="AA56" s="84"/>
      <c r="AB56" s="84"/>
      <c r="AC56" s="84"/>
      <c r="AD56" s="84"/>
      <c r="AE56" s="84"/>
      <c r="AF56" s="84"/>
      <c r="AG56" s="84"/>
    </row>
    <row r="57" spans="1:33" customFormat="1">
      <c r="A57">
        <f t="shared" ref="A57" si="73">A55+1</f>
        <v>26</v>
      </c>
      <c r="B57" s="118" t="str">
        <f>B55</f>
        <v>Рыльский район</v>
      </c>
      <c r="C57" s="23">
        <f t="shared" si="29"/>
        <v>0</v>
      </c>
      <c r="D57" s="81" t="str">
        <f>'2024 год_'!D57</f>
        <v xml:space="preserve"> Ивановский сельсовет</v>
      </c>
      <c r="E57" s="129" t="str">
        <f>'2024 год_'!I57</f>
        <v>закрытая</v>
      </c>
      <c r="F57" s="81" t="str">
        <f>'2024 год_'!E57</f>
        <v>ГУПКО "Курскоблжилкомхоз"</v>
      </c>
      <c r="G57" s="311">
        <v>4632024035</v>
      </c>
      <c r="H57" s="111" t="e">
        <f>I57+J57</f>
        <v>#REF!</v>
      </c>
      <c r="I57" s="112" t="e">
        <f>L57+O57</f>
        <v>#REF!</v>
      </c>
      <c r="J57" s="112" t="e">
        <f>M57+P57</f>
        <v>#REF!</v>
      </c>
      <c r="K57" s="108" t="e">
        <f>L57+M57</f>
        <v>#REF!</v>
      </c>
      <c r="L57" s="107" t="e">
        <f>'2024 год_'!#REF!+'2024 год_'!#REF!</f>
        <v>#REF!</v>
      </c>
      <c r="M57" s="93" t="e">
        <f>'2024 год_'!#REF!+'2024 год_'!#REF!</f>
        <v>#REF!</v>
      </c>
      <c r="N57" s="94" t="e">
        <f>O57+P57</f>
        <v>#REF!</v>
      </c>
      <c r="O57" s="92" t="e">
        <f>'2024 год_'!#REF!</f>
        <v>#REF!</v>
      </c>
      <c r="P57" s="93" t="e">
        <f>'2024 год_'!#REF!</f>
        <v>#REF!</v>
      </c>
      <c r="Q57" s="117" t="e">
        <f>R57+S57</f>
        <v>#REF!</v>
      </c>
      <c r="R57" s="116" t="e">
        <f>U57+X57</f>
        <v>#REF!</v>
      </c>
      <c r="S57" s="114" t="e">
        <f>V57+Y57</f>
        <v>#REF!</v>
      </c>
      <c r="T57" s="317" t="e">
        <f>U57+V57</f>
        <v>#REF!</v>
      </c>
      <c r="U57" s="92" t="e">
        <f>'2024 год_'!#REF!+'2024 год_'!#REF!</f>
        <v>#REF!</v>
      </c>
      <c r="V57" s="92" t="e">
        <f>'2024 год_'!#REF!+'2024 год_'!#REF!</f>
        <v>#REF!</v>
      </c>
      <c r="W57" s="25" t="e">
        <f>X57+Y57</f>
        <v>#REF!</v>
      </c>
      <c r="X57" s="92" t="e">
        <f>'2024 год_'!#REF!</f>
        <v>#REF!</v>
      </c>
      <c r="Y57" s="91" t="e">
        <f>'2024 год_'!#REF!</f>
        <v>#REF!</v>
      </c>
      <c r="Z57" s="82">
        <f>'2024 год_'!AC58</f>
        <v>3314.9639999999995</v>
      </c>
      <c r="AA57" s="84">
        <f>'2024 год_'!AF58</f>
        <v>3758.5679999999998</v>
      </c>
      <c r="AB57" s="84">
        <f>'2024 год_'!AB58</f>
        <v>0</v>
      </c>
      <c r="AC57" s="84">
        <f>'2024 год_'!AE58</f>
        <v>0</v>
      </c>
      <c r="AD57" s="84">
        <f>'2024 год_'!AC57</f>
        <v>51.995999999999995</v>
      </c>
      <c r="AE57" s="84">
        <f>'2024 год_'!AF57</f>
        <v>58.403999999999996</v>
      </c>
      <c r="AF57" s="84">
        <f>'2024 год_'!AB57</f>
        <v>0</v>
      </c>
      <c r="AG57" s="84">
        <f>'2024 год_'!AE57</f>
        <v>0</v>
      </c>
    </row>
    <row r="58" spans="1:33" customFormat="1">
      <c r="B58" s="118"/>
      <c r="C58" s="23"/>
      <c r="D58" s="81"/>
      <c r="E58" s="129"/>
      <c r="F58" s="81"/>
      <c r="G58" s="122"/>
      <c r="H58" s="111"/>
      <c r="I58" s="112"/>
      <c r="J58" s="112"/>
      <c r="K58" s="108"/>
      <c r="L58" s="203"/>
      <c r="M58" s="93"/>
      <c r="N58" s="94"/>
      <c r="O58" s="92"/>
      <c r="P58" s="93"/>
      <c r="Q58" s="117"/>
      <c r="R58" s="116"/>
      <c r="S58" s="114"/>
      <c r="T58" s="104"/>
      <c r="U58" s="92"/>
      <c r="V58" s="92"/>
      <c r="W58" s="25"/>
      <c r="X58" s="92"/>
      <c r="Y58" s="91"/>
      <c r="Z58" s="82"/>
      <c r="AA58" s="84"/>
      <c r="AB58" s="84"/>
      <c r="AC58" s="84"/>
      <c r="AD58" s="84"/>
      <c r="AE58" s="84"/>
      <c r="AF58" s="84"/>
      <c r="AG58" s="84"/>
    </row>
    <row r="59" spans="1:33" customFormat="1">
      <c r="A59">
        <f t="shared" ref="A59" si="74">A57+1</f>
        <v>27</v>
      </c>
      <c r="B59" s="118" t="str">
        <f>'2024 год_'!C59</f>
        <v>Советский район</v>
      </c>
      <c r="C59" s="23">
        <f t="shared" si="29"/>
        <v>0</v>
      </c>
      <c r="D59" s="81" t="str">
        <f>'2024 год_'!D59</f>
        <v>Советский сельсовет</v>
      </c>
      <c r="E59" s="129" t="str">
        <f>'2024 год_'!I59</f>
        <v>Закрытая</v>
      </c>
      <c r="F59" s="81" t="str">
        <f>'2024 год_'!E59</f>
        <v>ГУПКО "Курскоблжилкомхоз"</v>
      </c>
      <c r="G59" s="311">
        <v>4632024035</v>
      </c>
      <c r="H59" s="111" t="e">
        <f>I59+J59</f>
        <v>#REF!</v>
      </c>
      <c r="I59" s="112" t="e">
        <f>L59+O59</f>
        <v>#REF!</v>
      </c>
      <c r="J59" s="112" t="e">
        <f>M59+P59</f>
        <v>#REF!</v>
      </c>
      <c r="K59" s="108" t="e">
        <f>L59+M59</f>
        <v>#REF!</v>
      </c>
      <c r="L59" s="107" t="e">
        <f>'2024 год_'!#REF!+'2024 год_'!#REF!</f>
        <v>#REF!</v>
      </c>
      <c r="M59" s="93" t="e">
        <f>'2024 год_'!#REF!+'2024 год_'!#REF!</f>
        <v>#REF!</v>
      </c>
      <c r="N59" s="94" t="e">
        <f>O59+P59</f>
        <v>#REF!</v>
      </c>
      <c r="O59" s="92" t="e">
        <f>'2024 год_'!#REF!</f>
        <v>#REF!</v>
      </c>
      <c r="P59" s="93" t="e">
        <f>'2024 год_'!#REF!</f>
        <v>#REF!</v>
      </c>
      <c r="Q59" s="117" t="e">
        <f>R59+S59</f>
        <v>#REF!</v>
      </c>
      <c r="R59" s="116" t="e">
        <f>U59+X59</f>
        <v>#REF!</v>
      </c>
      <c r="S59" s="114" t="e">
        <f>V59+Y59</f>
        <v>#REF!</v>
      </c>
      <c r="T59" s="317" t="e">
        <f>U59+V59</f>
        <v>#REF!</v>
      </c>
      <c r="U59" s="92" t="e">
        <f>'2024 год_'!#REF!+'2024 год_'!#REF!</f>
        <v>#REF!</v>
      </c>
      <c r="V59" s="92" t="e">
        <f>'2024 год_'!#REF!+'2024 год_'!#REF!</f>
        <v>#REF!</v>
      </c>
      <c r="W59" s="25" t="e">
        <f>X59+Y59</f>
        <v>#REF!</v>
      </c>
      <c r="X59" s="92" t="e">
        <f>'2024 год_'!#REF!</f>
        <v>#REF!</v>
      </c>
      <c r="Y59" s="91" t="e">
        <f>'2024 год_'!#REF!</f>
        <v>#REF!</v>
      </c>
      <c r="Z59" s="82">
        <f>'2024 год_'!AC60</f>
        <v>3314.9639999999995</v>
      </c>
      <c r="AA59" s="84">
        <f>'2024 год_'!AF60</f>
        <v>3758.5679999999998</v>
      </c>
      <c r="AB59" s="84">
        <f>'2024 год_'!AB60</f>
        <v>0</v>
      </c>
      <c r="AC59" s="84">
        <f>'2024 год_'!AE60</f>
        <v>0</v>
      </c>
      <c r="AD59" s="84">
        <f>'2024 год_'!AC59</f>
        <v>47.556000000000004</v>
      </c>
      <c r="AE59" s="84">
        <f>'2024 год_'!AF59</f>
        <v>72.983999999999995</v>
      </c>
      <c r="AF59" s="84">
        <f>'2024 год_'!AB59</f>
        <v>0</v>
      </c>
      <c r="AG59" s="84">
        <f>'2024 год_'!AE59</f>
        <v>0</v>
      </c>
    </row>
    <row r="60" spans="1:33" customFormat="1">
      <c r="B60" s="118"/>
      <c r="C60" s="23"/>
      <c r="D60" s="81"/>
      <c r="E60" s="129"/>
      <c r="F60" s="81"/>
      <c r="G60" s="122"/>
      <c r="H60" s="111"/>
      <c r="I60" s="112"/>
      <c r="J60" s="112"/>
      <c r="K60" s="108"/>
      <c r="L60" s="203"/>
      <c r="M60" s="93"/>
      <c r="N60" s="94"/>
      <c r="O60" s="92"/>
      <c r="P60" s="93"/>
      <c r="Q60" s="117"/>
      <c r="R60" s="116"/>
      <c r="S60" s="114"/>
      <c r="T60" s="104"/>
      <c r="U60" s="92"/>
      <c r="V60" s="92"/>
      <c r="W60" s="25"/>
      <c r="X60" s="92"/>
      <c r="Y60" s="91"/>
      <c r="Z60" s="82"/>
      <c r="AA60" s="84"/>
      <c r="AB60" s="84"/>
      <c r="AC60" s="84"/>
      <c r="AD60" s="84"/>
      <c r="AE60" s="84"/>
      <c r="AF60" s="84"/>
      <c r="AG60" s="84"/>
    </row>
    <row r="61" spans="1:33" customFormat="1">
      <c r="A61">
        <f t="shared" ref="A61" si="75">A59+1</f>
        <v>28</v>
      </c>
      <c r="B61" s="118" t="str">
        <f>'2024 год_'!C61</f>
        <v>Суджанский район</v>
      </c>
      <c r="C61" s="23">
        <f t="shared" si="29"/>
        <v>0</v>
      </c>
      <c r="D61" s="81" t="str">
        <f>'2024 год_'!D61</f>
        <v>г.Суджа</v>
      </c>
      <c r="E61" s="129" t="str">
        <f>'2024 год_'!I61</f>
        <v>закрытая</v>
      </c>
      <c r="F61" s="81" t="str">
        <f>'2024 год_'!E61</f>
        <v>МУП КЭТС г. Суджи</v>
      </c>
      <c r="G61" s="312">
        <v>4623002116</v>
      </c>
      <c r="H61" s="111" t="e">
        <f>I61+J61</f>
        <v>#REF!</v>
      </c>
      <c r="I61" s="112" t="e">
        <f>L61+O61</f>
        <v>#REF!</v>
      </c>
      <c r="J61" s="112" t="e">
        <f>M61+P61</f>
        <v>#REF!</v>
      </c>
      <c r="K61" s="108" t="e">
        <f>L61+M61</f>
        <v>#REF!</v>
      </c>
      <c r="L61" s="107" t="e">
        <f>'2024 год_'!#REF!+'2024 год_'!#REF!</f>
        <v>#REF!</v>
      </c>
      <c r="M61" s="93" t="e">
        <f>'2024 год_'!#REF!+'2024 год_'!#REF!</f>
        <v>#REF!</v>
      </c>
      <c r="N61" s="94" t="e">
        <f>O61+P61</f>
        <v>#REF!</v>
      </c>
      <c r="O61" s="92" t="e">
        <f>'2024 год_'!#REF!</f>
        <v>#REF!</v>
      </c>
      <c r="P61" s="93" t="e">
        <f>'2024 год_'!#REF!</f>
        <v>#REF!</v>
      </c>
      <c r="Q61" s="117" t="e">
        <f>R61+S61</f>
        <v>#REF!</v>
      </c>
      <c r="R61" s="116" t="e">
        <f>U61+X61</f>
        <v>#REF!</v>
      </c>
      <c r="S61" s="114" t="e">
        <f>V61+Y61</f>
        <v>#REF!</v>
      </c>
      <c r="T61" s="317" t="e">
        <f>U61+V61</f>
        <v>#REF!</v>
      </c>
      <c r="U61" s="92" t="e">
        <f>'2024 год_'!#REF!+'2024 год_'!#REF!</f>
        <v>#REF!</v>
      </c>
      <c r="V61" s="92" t="e">
        <f>'2024 год_'!#REF!+'2024 год_'!#REF!</f>
        <v>#REF!</v>
      </c>
      <c r="W61" s="25" t="e">
        <f>X61+Y61</f>
        <v>#REF!</v>
      </c>
      <c r="X61" s="92" t="e">
        <f>'2024 год_'!#REF!</f>
        <v>#REF!</v>
      </c>
      <c r="Y61" s="91" t="e">
        <f>'2024 год_'!#REF!</f>
        <v>#REF!</v>
      </c>
      <c r="Z61" s="82">
        <f>'2024 год_'!AC62</f>
        <v>3470.07</v>
      </c>
      <c r="AA61" s="84">
        <f>'2024 год_'!AF62</f>
        <v>3700.05</v>
      </c>
      <c r="AB61" s="84">
        <f>'2024 год_'!AB62</f>
        <v>0</v>
      </c>
      <c r="AC61" s="84">
        <f>'2024 год_'!AE62</f>
        <v>0</v>
      </c>
      <c r="AD61" s="84">
        <f>'2024 год_'!AC61</f>
        <v>0</v>
      </c>
      <c r="AE61" s="84">
        <f>'2024 год_'!AF61</f>
        <v>0</v>
      </c>
      <c r="AF61" s="84">
        <f>'2024 год_'!AB61</f>
        <v>0</v>
      </c>
      <c r="AG61" s="84">
        <f>'2024 год_'!AE61</f>
        <v>0</v>
      </c>
    </row>
    <row r="62" spans="1:33" customFormat="1">
      <c r="B62" s="118"/>
      <c r="C62" s="23"/>
      <c r="D62" s="81"/>
      <c r="E62" s="129"/>
      <c r="F62" s="81"/>
      <c r="G62" s="122"/>
      <c r="H62" s="111"/>
      <c r="I62" s="112"/>
      <c r="J62" s="112"/>
      <c r="K62" s="108"/>
      <c r="L62" s="203"/>
      <c r="M62" s="93"/>
      <c r="N62" s="94"/>
      <c r="O62" s="92"/>
      <c r="P62" s="93"/>
      <c r="Q62" s="117"/>
      <c r="R62" s="116"/>
      <c r="S62" s="114"/>
      <c r="T62" s="104"/>
      <c r="U62" s="92"/>
      <c r="V62" s="92"/>
      <c r="W62" s="25"/>
      <c r="X62" s="92"/>
      <c r="Y62" s="91"/>
      <c r="Z62" s="82"/>
      <c r="AA62" s="84"/>
      <c r="AB62" s="84"/>
      <c r="AC62" s="84"/>
      <c r="AD62" s="84"/>
      <c r="AE62" s="84"/>
      <c r="AF62" s="84"/>
      <c r="AG62" s="84"/>
    </row>
    <row r="63" spans="1:33" customFormat="1">
      <c r="A63">
        <f t="shared" ref="A63" si="76">A61+1</f>
        <v>29</v>
      </c>
      <c r="B63" s="118" t="str">
        <f>'2024 год_'!C63</f>
        <v>Черемисиновский район</v>
      </c>
      <c r="C63" s="23">
        <f t="shared" si="29"/>
        <v>0</v>
      </c>
      <c r="D63" s="81" t="str">
        <f>'2024 год_'!D63</f>
        <v>Краснополянский  сельсовет</v>
      </c>
      <c r="E63" s="129" t="str">
        <f>'2024 год_'!I63</f>
        <v>Закрытая</v>
      </c>
      <c r="F63" s="81" t="str">
        <f>'2024 год_'!E63</f>
        <v xml:space="preserve">ГУПКО "Курскоблжилкомхоз" </v>
      </c>
      <c r="G63" s="311">
        <v>4632024035</v>
      </c>
      <c r="H63" s="111" t="e">
        <f>I63+J63</f>
        <v>#REF!</v>
      </c>
      <c r="I63" s="112" t="e">
        <f>L63+O63</f>
        <v>#REF!</v>
      </c>
      <c r="J63" s="112" t="e">
        <f>M63+P63</f>
        <v>#REF!</v>
      </c>
      <c r="K63" s="108" t="e">
        <f>L63+M63</f>
        <v>#REF!</v>
      </c>
      <c r="L63" s="107" t="e">
        <f>'2024 год_'!#REF!+'2024 год_'!#REF!</f>
        <v>#REF!</v>
      </c>
      <c r="M63" s="93" t="e">
        <f>'2024 год_'!#REF!+'2024 год_'!#REF!</f>
        <v>#REF!</v>
      </c>
      <c r="N63" s="94" t="e">
        <f>O63+P63</f>
        <v>#REF!</v>
      </c>
      <c r="O63" s="92" t="e">
        <f>'2024 год_'!#REF!</f>
        <v>#REF!</v>
      </c>
      <c r="P63" s="93" t="e">
        <f>'2024 год_'!#REF!</f>
        <v>#REF!</v>
      </c>
      <c r="Q63" s="117" t="e">
        <f>R63+S63</f>
        <v>#REF!</v>
      </c>
      <c r="R63" s="116" t="e">
        <f>U63+X63</f>
        <v>#REF!</v>
      </c>
      <c r="S63" s="114" t="e">
        <f>V63+Y63</f>
        <v>#REF!</v>
      </c>
      <c r="T63" s="317" t="e">
        <f>U63+V63</f>
        <v>#REF!</v>
      </c>
      <c r="U63" s="92" t="e">
        <f>'2024 год_'!#REF!+'2024 год_'!#REF!</f>
        <v>#REF!</v>
      </c>
      <c r="V63" s="92" t="e">
        <f>'2024 год_'!#REF!+'2024 год_'!#REF!</f>
        <v>#REF!</v>
      </c>
      <c r="W63" s="25" t="e">
        <f>X63+Y63</f>
        <v>#REF!</v>
      </c>
      <c r="X63" s="92" t="e">
        <f>'2024 год_'!#REF!</f>
        <v>#REF!</v>
      </c>
      <c r="Y63" s="91" t="e">
        <f>'2024 год_'!#REF!</f>
        <v>#REF!</v>
      </c>
      <c r="Z63" s="82">
        <f>'2024 год_'!AC64</f>
        <v>3314.9639999999995</v>
      </c>
      <c r="AA63" s="84">
        <f>'2024 год_'!AF64</f>
        <v>3758.5679999999998</v>
      </c>
      <c r="AB63" s="84">
        <f>'2024 год_'!AB64</f>
        <v>0</v>
      </c>
      <c r="AC63" s="84">
        <f>'2024 год_'!AE64</f>
        <v>0</v>
      </c>
      <c r="AD63" s="84">
        <f>'2024 год_'!AC63</f>
        <v>66.468000000000004</v>
      </c>
      <c r="AE63" s="84">
        <f>'2024 год_'!AF63</f>
        <v>72.983999999999995</v>
      </c>
      <c r="AF63" s="84">
        <f>'2024 год_'!AB63</f>
        <v>0</v>
      </c>
      <c r="AG63" s="84">
        <f>'2024 год_'!AE63</f>
        <v>0</v>
      </c>
    </row>
    <row r="64" spans="1:33" customFormat="1">
      <c r="B64" s="118"/>
      <c r="C64" s="23"/>
      <c r="D64" s="81"/>
      <c r="E64" s="129"/>
      <c r="F64" s="81"/>
      <c r="G64" s="122"/>
      <c r="H64" s="111"/>
      <c r="I64" s="112"/>
      <c r="J64" s="112"/>
      <c r="K64" s="108"/>
      <c r="L64" s="203"/>
      <c r="M64" s="93"/>
      <c r="N64" s="94"/>
      <c r="O64" s="92"/>
      <c r="P64" s="93"/>
      <c r="Q64" s="117"/>
      <c r="R64" s="116"/>
      <c r="S64" s="114"/>
      <c r="T64" s="104"/>
      <c r="U64" s="92"/>
      <c r="V64" s="92"/>
      <c r="W64" s="25"/>
      <c r="X64" s="92"/>
      <c r="Y64" s="91"/>
      <c r="Z64" s="82"/>
      <c r="AA64" s="84"/>
      <c r="AB64" s="84"/>
      <c r="AC64" s="84"/>
      <c r="AD64" s="84"/>
      <c r="AE64" s="84"/>
      <c r="AF64" s="84"/>
      <c r="AG64" s="84"/>
    </row>
    <row r="65" spans="1:33" customFormat="1">
      <c r="A65">
        <f t="shared" ref="A65" si="77">A63+1</f>
        <v>30</v>
      </c>
      <c r="B65" s="118" t="str">
        <f>'2024 год_'!C65</f>
        <v>Железногорский район</v>
      </c>
      <c r="C65" s="23">
        <f t="shared" si="29"/>
        <v>0</v>
      </c>
      <c r="D65" s="81" t="str">
        <f>'2024 год_'!D65</f>
        <v>город Железногорск</v>
      </c>
      <c r="E65" s="129" t="str">
        <f>'2024 год_'!I65</f>
        <v>закрытая</v>
      </c>
      <c r="F65" s="81" t="str">
        <f>'2024 год_'!E65</f>
        <v xml:space="preserve">МУП "Гортеплосеть"
</v>
      </c>
      <c r="G65" s="312">
        <v>4633002394</v>
      </c>
      <c r="H65" s="111" t="e">
        <f>I65+J65</f>
        <v>#REF!</v>
      </c>
      <c r="I65" s="112" t="e">
        <f>L65+O65</f>
        <v>#REF!</v>
      </c>
      <c r="J65" s="112" t="e">
        <f>M65+P65</f>
        <v>#REF!</v>
      </c>
      <c r="K65" s="108" t="e">
        <f>L65+M65</f>
        <v>#REF!</v>
      </c>
      <c r="L65" s="107" t="e">
        <f>'2024 год_'!#REF!+'2024 год_'!#REF!</f>
        <v>#REF!</v>
      </c>
      <c r="M65" s="93" t="e">
        <f>'2024 год_'!#REF!+'2024 год_'!#REF!</f>
        <v>#REF!</v>
      </c>
      <c r="N65" s="94" t="e">
        <f>O65+P65</f>
        <v>#REF!</v>
      </c>
      <c r="O65" s="92" t="e">
        <f>'2024 год_'!#REF!</f>
        <v>#REF!</v>
      </c>
      <c r="P65" s="93" t="e">
        <f>'2024 год_'!#REF!</f>
        <v>#REF!</v>
      </c>
      <c r="Q65" s="117" t="e">
        <f>R65+S65</f>
        <v>#REF!</v>
      </c>
      <c r="R65" s="116" t="e">
        <f>U65+X65</f>
        <v>#REF!</v>
      </c>
      <c r="S65" s="114" t="e">
        <f>V65+Y65</f>
        <v>#REF!</v>
      </c>
      <c r="T65" s="317" t="e">
        <f>U65+V65</f>
        <v>#REF!</v>
      </c>
      <c r="U65" s="92" t="e">
        <f>'2024 год_'!#REF!+'2024 год_'!#REF!</f>
        <v>#REF!</v>
      </c>
      <c r="V65" s="92" t="e">
        <f>'2024 год_'!#REF!+'2024 год_'!#REF!</f>
        <v>#REF!</v>
      </c>
      <c r="W65" s="25" t="e">
        <f>X65+Y65</f>
        <v>#REF!</v>
      </c>
      <c r="X65" s="92" t="e">
        <f>'2024 год_'!#REF!</f>
        <v>#REF!</v>
      </c>
      <c r="Y65" s="91" t="e">
        <f>'2024 год_'!#REF!</f>
        <v>#REF!</v>
      </c>
      <c r="Z65" s="82">
        <f>'2024 год_'!AC66</f>
        <v>2092.2239999999997</v>
      </c>
      <c r="AA65" s="84">
        <f>'2024 год_'!AF66</f>
        <v>2326.9079999999999</v>
      </c>
      <c r="AB65" s="84">
        <f>'2024 год_'!AB66</f>
        <v>2036.22</v>
      </c>
      <c r="AC65" s="84">
        <f>'2024 год_'!AE66</f>
        <v>2326.91</v>
      </c>
      <c r="AD65" s="84">
        <f>'2024 год_'!AC65</f>
        <v>33.623999999999995</v>
      </c>
      <c r="AE65" s="84">
        <f>'2024 год_'!AF65</f>
        <v>38.448</v>
      </c>
      <c r="AF65" s="84">
        <f>'2024 год_'!AB65</f>
        <v>27.56</v>
      </c>
      <c r="AG65" s="84">
        <f>'2024 год_'!AE65</f>
        <v>30.46</v>
      </c>
    </row>
    <row r="66" spans="1:33" customFormat="1">
      <c r="B66" s="118"/>
      <c r="C66" s="23"/>
      <c r="D66" s="81"/>
      <c r="E66" s="129"/>
      <c r="F66" s="81"/>
      <c r="G66" s="122"/>
      <c r="H66" s="111"/>
      <c r="I66" s="112"/>
      <c r="J66" s="112"/>
      <c r="K66" s="108"/>
      <c r="L66" s="203"/>
      <c r="M66" s="93"/>
      <c r="N66" s="94"/>
      <c r="O66" s="92"/>
      <c r="P66" s="93"/>
      <c r="Q66" s="117"/>
      <c r="R66" s="116"/>
      <c r="S66" s="114"/>
      <c r="T66" s="104"/>
      <c r="U66" s="92"/>
      <c r="V66" s="92"/>
      <c r="W66" s="25"/>
      <c r="X66" s="92"/>
      <c r="Y66" s="91"/>
      <c r="Z66" s="82"/>
      <c r="AA66" s="84"/>
      <c r="AB66" s="84"/>
      <c r="AC66" s="84"/>
      <c r="AD66" s="84"/>
      <c r="AE66" s="84"/>
      <c r="AF66" s="84"/>
      <c r="AG66" s="84"/>
    </row>
    <row r="67" spans="1:33" customFormat="1">
      <c r="A67">
        <f t="shared" ref="A67" si="78">A65+1</f>
        <v>31</v>
      </c>
      <c r="B67" s="118" t="str">
        <f>B65</f>
        <v>Железногорский район</v>
      </c>
      <c r="C67" s="23">
        <f t="shared" si="29"/>
        <v>0</v>
      </c>
      <c r="D67" s="81" t="str">
        <f>'2024 год_'!D67</f>
        <v>город Железногорск</v>
      </c>
      <c r="E67" s="129" t="str">
        <f>'2024 год_'!I67</f>
        <v>закрытая</v>
      </c>
      <c r="F67" s="81" t="str">
        <f>'2024 год_'!E67</f>
        <v>ООО "Комфорт"</v>
      </c>
      <c r="G67" s="312">
        <v>4633022993</v>
      </c>
      <c r="H67" s="111" t="e">
        <f>I67+J67</f>
        <v>#REF!</v>
      </c>
      <c r="I67" s="112" t="e">
        <f>L67+O67</f>
        <v>#REF!</v>
      </c>
      <c r="J67" s="112" t="e">
        <f>M67+P67</f>
        <v>#REF!</v>
      </c>
      <c r="K67" s="108" t="e">
        <f>L67+M67</f>
        <v>#REF!</v>
      </c>
      <c r="L67" s="107" t="e">
        <f>'2024 год_'!#REF!+'2024 год_'!#REF!</f>
        <v>#REF!</v>
      </c>
      <c r="M67" s="93" t="e">
        <f>'2024 год_'!#REF!+'2024 год_'!#REF!</f>
        <v>#REF!</v>
      </c>
      <c r="N67" s="94" t="e">
        <f>O67+P67</f>
        <v>#REF!</v>
      </c>
      <c r="O67" s="92" t="e">
        <f>'2024 год_'!#REF!</f>
        <v>#REF!</v>
      </c>
      <c r="P67" s="93" t="e">
        <f>'2024 год_'!#REF!</f>
        <v>#REF!</v>
      </c>
      <c r="Q67" s="117" t="e">
        <f>R67+S67</f>
        <v>#REF!</v>
      </c>
      <c r="R67" s="116" t="e">
        <f>U67+X67</f>
        <v>#REF!</v>
      </c>
      <c r="S67" s="114" t="e">
        <f>V67+Y67</f>
        <v>#REF!</v>
      </c>
      <c r="T67" s="317" t="e">
        <f>U67+V67</f>
        <v>#REF!</v>
      </c>
      <c r="U67" s="92" t="e">
        <f>'2024 год_'!#REF!+'2024 год_'!#REF!</f>
        <v>#REF!</v>
      </c>
      <c r="V67" s="92" t="e">
        <f>'2024 год_'!#REF!+'2024 год_'!#REF!</f>
        <v>#REF!</v>
      </c>
      <c r="W67" s="25" t="e">
        <f>X67+Y67</f>
        <v>#REF!</v>
      </c>
      <c r="X67" s="92" t="e">
        <f>'2024 год_'!#REF!</f>
        <v>#REF!</v>
      </c>
      <c r="Y67" s="91" t="e">
        <f>'2024 год_'!#REF!</f>
        <v>#REF!</v>
      </c>
      <c r="Z67" s="82">
        <f>'2024 год_'!AC68</f>
        <v>0</v>
      </c>
      <c r="AA67" s="84">
        <f>'2024 год_'!AF68</f>
        <v>0</v>
      </c>
      <c r="AB67" s="84">
        <f>'2024 год_'!AB68</f>
        <v>1701.14</v>
      </c>
      <c r="AC67" s="84">
        <f>'2024 год_'!AE68</f>
        <v>1837.55</v>
      </c>
      <c r="AD67" s="84">
        <f>'2024 год_'!AC67</f>
        <v>0</v>
      </c>
      <c r="AE67" s="84">
        <f>'2024 год_'!AF67</f>
        <v>0</v>
      </c>
      <c r="AF67" s="84">
        <f>'2024 год_'!AB67</f>
        <v>27.56</v>
      </c>
      <c r="AG67" s="84">
        <f>'2024 год_'!AE67</f>
        <v>30.46</v>
      </c>
    </row>
    <row r="68" spans="1:33" customFormat="1">
      <c r="B68" s="118"/>
      <c r="C68" s="23"/>
      <c r="D68" s="81"/>
      <c r="E68" s="129"/>
      <c r="F68" s="81"/>
      <c r="G68" s="122"/>
      <c r="H68" s="111"/>
      <c r="I68" s="112"/>
      <c r="J68" s="112"/>
      <c r="K68" s="108"/>
      <c r="L68" s="203"/>
      <c r="M68" s="93"/>
      <c r="N68" s="94"/>
      <c r="O68" s="92"/>
      <c r="P68" s="93"/>
      <c r="Q68" s="117"/>
      <c r="R68" s="116"/>
      <c r="S68" s="114"/>
      <c r="T68" s="104"/>
      <c r="U68" s="92"/>
      <c r="V68" s="92"/>
      <c r="W68" s="25"/>
      <c r="X68" s="92"/>
      <c r="Y68" s="91"/>
      <c r="Z68" s="82"/>
      <c r="AA68" s="84"/>
      <c r="AB68" s="84"/>
      <c r="AC68" s="84"/>
      <c r="AD68" s="84"/>
      <c r="AE68" s="84"/>
      <c r="AF68" s="84"/>
      <c r="AG68" s="84"/>
    </row>
    <row r="69" spans="1:33" customFormat="1">
      <c r="A69">
        <f t="shared" ref="A69" si="79">A67+1</f>
        <v>32</v>
      </c>
      <c r="B69" s="118" t="str">
        <f>B67</f>
        <v>Железногорский район</v>
      </c>
      <c r="C69" s="23">
        <f t="shared" si="29"/>
        <v>0</v>
      </c>
      <c r="D69" s="81" t="str">
        <f>'2024 год_'!D69</f>
        <v>город Железногорск</v>
      </c>
      <c r="E69" s="129" t="str">
        <f>'2024 год_'!I69</f>
        <v>закрытая</v>
      </c>
      <c r="F69" s="81" t="str">
        <f>'2024 год_'!E69</f>
        <v>ООО "Жилсервис ЗЖБИ-3"</v>
      </c>
      <c r="G69" s="312">
        <v>4633039010</v>
      </c>
      <c r="H69" s="111" t="e">
        <f>I69+J69</f>
        <v>#REF!</v>
      </c>
      <c r="I69" s="112" t="e">
        <f>L69+O69</f>
        <v>#REF!</v>
      </c>
      <c r="J69" s="112" t="e">
        <f>M69+P69</f>
        <v>#REF!</v>
      </c>
      <c r="K69" s="108" t="e">
        <f>L69+M69</f>
        <v>#REF!</v>
      </c>
      <c r="L69" s="107" t="e">
        <f>'2024 год_'!#REF!+'2024 год_'!#REF!</f>
        <v>#REF!</v>
      </c>
      <c r="M69" s="93" t="e">
        <f>'2024 год_'!#REF!+'2024 год_'!#REF!</f>
        <v>#REF!</v>
      </c>
      <c r="N69" s="94" t="e">
        <f>O69+P69</f>
        <v>#REF!</v>
      </c>
      <c r="O69" s="92" t="e">
        <f>'2024 год_'!#REF!</f>
        <v>#REF!</v>
      </c>
      <c r="P69" s="93" t="e">
        <f>'2024 год_'!#REF!</f>
        <v>#REF!</v>
      </c>
      <c r="Q69" s="117" t="e">
        <f>R69+S69</f>
        <v>#REF!</v>
      </c>
      <c r="R69" s="116" t="e">
        <f>U69+X69</f>
        <v>#REF!</v>
      </c>
      <c r="S69" s="114" t="e">
        <f>V69+Y69</f>
        <v>#REF!</v>
      </c>
      <c r="T69" s="317" t="e">
        <f>U69+V69</f>
        <v>#REF!</v>
      </c>
      <c r="U69" s="92" t="e">
        <f>'2024 год_'!#REF!+'2024 год_'!#REF!</f>
        <v>#REF!</v>
      </c>
      <c r="V69" s="92" t="e">
        <f>'2024 год_'!#REF!+'2024 год_'!#REF!</f>
        <v>#REF!</v>
      </c>
      <c r="W69" s="25" t="e">
        <f>X69+Y69</f>
        <v>#REF!</v>
      </c>
      <c r="X69" s="92" t="e">
        <f>'2024 год_'!#REF!</f>
        <v>#REF!</v>
      </c>
      <c r="Y69" s="91" t="e">
        <f>'2024 год_'!#REF!</f>
        <v>#REF!</v>
      </c>
      <c r="Z69" s="82">
        <f>'2024 год_'!AC70</f>
        <v>0</v>
      </c>
      <c r="AA69" s="84">
        <f>'2024 год_'!AF70</f>
        <v>0</v>
      </c>
      <c r="AB69" s="84">
        <f>'2024 год_'!AB70</f>
        <v>1571.29</v>
      </c>
      <c r="AC69" s="84">
        <f>'2024 год_'!AE70</f>
        <v>1717.71</v>
      </c>
      <c r="AD69" s="84">
        <f>'2024 год_'!AC69</f>
        <v>0</v>
      </c>
      <c r="AE69" s="84">
        <f>'2024 год_'!AF69</f>
        <v>0</v>
      </c>
      <c r="AF69" s="84">
        <f>'2024 год_'!AB69</f>
        <v>27.56</v>
      </c>
      <c r="AG69" s="84">
        <f>'2024 год_'!AE69</f>
        <v>30.46</v>
      </c>
    </row>
    <row r="70" spans="1:33" customFormat="1">
      <c r="B70" s="118"/>
      <c r="C70" s="23"/>
      <c r="D70" s="81"/>
      <c r="E70" s="129"/>
      <c r="F70" s="81"/>
      <c r="G70" s="122"/>
      <c r="H70" s="111"/>
      <c r="I70" s="112"/>
      <c r="J70" s="112"/>
      <c r="K70" s="108"/>
      <c r="L70" s="203"/>
      <c r="M70" s="93"/>
      <c r="N70" s="94"/>
      <c r="O70" s="92"/>
      <c r="P70" s="93"/>
      <c r="Q70" s="117"/>
      <c r="R70" s="116"/>
      <c r="S70" s="114"/>
      <c r="T70" s="104"/>
      <c r="U70" s="92"/>
      <c r="V70" s="92"/>
      <c r="W70" s="25"/>
      <c r="X70" s="92"/>
      <c r="Y70" s="91"/>
      <c r="Z70" s="82"/>
      <c r="AA70" s="84"/>
      <c r="AB70" s="84"/>
      <c r="AC70" s="84"/>
      <c r="AD70" s="84"/>
      <c r="AE70" s="84"/>
      <c r="AF70" s="84"/>
      <c r="AG70" s="84"/>
    </row>
    <row r="71" spans="1:33" customFormat="1">
      <c r="A71">
        <f t="shared" ref="A71" si="80">A69+1</f>
        <v>33</v>
      </c>
      <c r="B71" s="118" t="str">
        <f>'2024 год_'!C71</f>
        <v>Курский район</v>
      </c>
      <c r="C71" s="23">
        <f t="shared" ref="C71:C99" si="81">C70</f>
        <v>0</v>
      </c>
      <c r="D71" s="81" t="str">
        <f>'2024 год_'!D71</f>
        <v>город Курск</v>
      </c>
      <c r="E71" s="129" t="str">
        <f>'2024 год_'!I71</f>
        <v>открытая</v>
      </c>
      <c r="F71" s="81" t="str">
        <f>'2024 год_'!E71</f>
        <v>Курский завод "Маяк" - филиал АО "Нижегородское научно-производственное объединение имени М.В.Фрунзе"</v>
      </c>
      <c r="G71" s="312">
        <v>5261077695</v>
      </c>
      <c r="H71" s="111" t="e">
        <f>I71+J71</f>
        <v>#REF!</v>
      </c>
      <c r="I71" s="112" t="e">
        <f>L71+O71</f>
        <v>#REF!</v>
      </c>
      <c r="J71" s="112" t="e">
        <f>M71+P71</f>
        <v>#REF!</v>
      </c>
      <c r="K71" s="108" t="e">
        <f>L71+M71</f>
        <v>#REF!</v>
      </c>
      <c r="L71" s="107" t="e">
        <f>'2024 год_'!#REF!+'2024 год_'!#REF!</f>
        <v>#REF!</v>
      </c>
      <c r="M71" s="93" t="e">
        <f>'2024 год_'!#REF!+'2024 год_'!#REF!</f>
        <v>#REF!</v>
      </c>
      <c r="N71" s="94" t="e">
        <f>O71+P71</f>
        <v>#REF!</v>
      </c>
      <c r="O71" s="92" t="e">
        <f>'2024 год_'!#REF!</f>
        <v>#REF!</v>
      </c>
      <c r="P71" s="93" t="e">
        <f>'2024 год_'!#REF!</f>
        <v>#REF!</v>
      </c>
      <c r="Q71" s="117" t="e">
        <f>R71+S71</f>
        <v>#REF!</v>
      </c>
      <c r="R71" s="116" t="e">
        <f>U71+X71</f>
        <v>#REF!</v>
      </c>
      <c r="S71" s="114" t="e">
        <f>V71+Y71</f>
        <v>#REF!</v>
      </c>
      <c r="T71" s="104" t="e">
        <f>U71+V71</f>
        <v>#REF!</v>
      </c>
      <c r="U71" s="92" t="e">
        <f>'2024 год_'!#REF!+'2024 год_'!#REF!</f>
        <v>#REF!</v>
      </c>
      <c r="V71" s="92" t="e">
        <f>'2024 год_'!#REF!+'2024 год_'!#REF!</f>
        <v>#REF!</v>
      </c>
      <c r="W71" s="25" t="e">
        <f>X71+Y71</f>
        <v>#REF!</v>
      </c>
      <c r="X71" s="92" t="e">
        <f>'2024 год_'!#REF!</f>
        <v>#REF!</v>
      </c>
      <c r="Y71" s="91" t="e">
        <f>'2024 год_'!#REF!</f>
        <v>#REF!</v>
      </c>
      <c r="Z71" s="82">
        <f>'2024 год_'!AC72</f>
        <v>2617.25</v>
      </c>
      <c r="AA71" s="84">
        <f>'2024 год_'!AF72</f>
        <v>3009.84</v>
      </c>
      <c r="AB71" s="84">
        <f>'2024 год_'!AB72</f>
        <v>0</v>
      </c>
      <c r="AC71" s="84">
        <f>'2024 год_'!AE72</f>
        <v>0</v>
      </c>
      <c r="AD71" s="84">
        <f>'2024 год_'!AC71</f>
        <v>21.61</v>
      </c>
      <c r="AE71" s="84">
        <f>'2024 год_'!AF71</f>
        <v>25.94</v>
      </c>
      <c r="AF71" s="84">
        <f>'2024 год_'!AB71</f>
        <v>0</v>
      </c>
      <c r="AG71" s="84">
        <f>'2024 год_'!AE71</f>
        <v>0</v>
      </c>
    </row>
    <row r="72" spans="1:33" customFormat="1">
      <c r="B72" s="118"/>
      <c r="C72" s="23"/>
      <c r="D72" s="81"/>
      <c r="E72" s="129"/>
      <c r="F72" s="81"/>
      <c r="G72" s="122"/>
      <c r="H72" s="111"/>
      <c r="I72" s="112"/>
      <c r="J72" s="112"/>
      <c r="K72" s="108"/>
      <c r="L72" s="203"/>
      <c r="M72" s="93"/>
      <c r="N72" s="94"/>
      <c r="O72" s="92"/>
      <c r="P72" s="93"/>
      <c r="Q72" s="117"/>
      <c r="R72" s="116"/>
      <c r="S72" s="114"/>
      <c r="T72" s="104"/>
      <c r="U72" s="92"/>
      <c r="V72" s="92"/>
      <c r="W72" s="25"/>
      <c r="X72" s="92"/>
      <c r="Y72" s="91"/>
      <c r="Z72" s="82"/>
      <c r="AA72" s="84"/>
      <c r="AB72" s="84"/>
      <c r="AC72" s="84"/>
      <c r="AD72" s="84"/>
      <c r="AE72" s="84"/>
      <c r="AF72" s="84"/>
      <c r="AG72" s="84"/>
    </row>
    <row r="73" spans="1:33" customFormat="1">
      <c r="A73">
        <f t="shared" ref="A73" si="82">A71+1</f>
        <v>34</v>
      </c>
      <c r="B73" s="118" t="str">
        <f t="shared" ref="B73" si="83">B71</f>
        <v>Курский район</v>
      </c>
      <c r="C73" s="23">
        <f t="shared" si="81"/>
        <v>0</v>
      </c>
      <c r="D73" s="81" t="str">
        <f>'2024 год_'!D73</f>
        <v>город Курск</v>
      </c>
      <c r="E73" s="129" t="str">
        <f>'2024 год_'!I73</f>
        <v>открытая</v>
      </c>
      <c r="F73" s="81" t="str">
        <f>'2024 год_'!E73</f>
        <v>ООО "Теплогенерирующая компания"</v>
      </c>
      <c r="G73" s="312">
        <v>4632068226</v>
      </c>
      <c r="H73" s="111" t="e">
        <f>I73+J73</f>
        <v>#REF!</v>
      </c>
      <c r="I73" s="112" t="e">
        <f>L73+O73</f>
        <v>#REF!</v>
      </c>
      <c r="J73" s="112" t="e">
        <f>M73+P73</f>
        <v>#REF!</v>
      </c>
      <c r="K73" s="108" t="e">
        <f>L73+M73</f>
        <v>#REF!</v>
      </c>
      <c r="L73" s="107" t="e">
        <f>'2024 год_'!#REF!+'2024 год_'!#REF!</f>
        <v>#REF!</v>
      </c>
      <c r="M73" s="93" t="e">
        <f>'2024 год_'!#REF!+'2024 год_'!#REF!</f>
        <v>#REF!</v>
      </c>
      <c r="N73" s="94" t="e">
        <f>O73+P73</f>
        <v>#REF!</v>
      </c>
      <c r="O73" s="92" t="e">
        <f>'2024 год_'!#REF!</f>
        <v>#REF!</v>
      </c>
      <c r="P73" s="93" t="e">
        <f>'2024 год_'!#REF!</f>
        <v>#REF!</v>
      </c>
      <c r="Q73" s="117" t="e">
        <f>R73+S73</f>
        <v>#REF!</v>
      </c>
      <c r="R73" s="116" t="e">
        <f>U73+X73</f>
        <v>#REF!</v>
      </c>
      <c r="S73" s="114" t="e">
        <f>V73+Y73</f>
        <v>#REF!</v>
      </c>
      <c r="T73" s="104" t="e">
        <f>U73+V73</f>
        <v>#REF!</v>
      </c>
      <c r="U73" s="92" t="e">
        <f>'2024 год_'!#REF!+'2024 год_'!#REF!</f>
        <v>#REF!</v>
      </c>
      <c r="V73" s="92" t="e">
        <f>'2024 год_'!#REF!+'2024 год_'!#REF!</f>
        <v>#REF!</v>
      </c>
      <c r="W73" s="25" t="e">
        <f>X73+Y73</f>
        <v>#REF!</v>
      </c>
      <c r="X73" s="92" t="e">
        <f>'2024 год_'!#REF!</f>
        <v>#REF!</v>
      </c>
      <c r="Y73" s="91" t="e">
        <f>'2024 год_'!#REF!</f>
        <v>#REF!</v>
      </c>
      <c r="Z73" s="82">
        <f>'2024 год_'!AC74</f>
        <v>1686.48</v>
      </c>
      <c r="AA73" s="84">
        <f>'2024 год_'!AF74</f>
        <v>1828.75</v>
      </c>
      <c r="AB73" s="84">
        <f>'2024 год_'!AB74</f>
        <v>1686.48</v>
      </c>
      <c r="AC73" s="84">
        <f>'2024 год_'!AE74</f>
        <v>1828.75</v>
      </c>
      <c r="AD73" s="84">
        <f>'2024 год_'!AC73</f>
        <v>31.49</v>
      </c>
      <c r="AE73" s="84">
        <f>'2024 год_'!AF73</f>
        <v>34.36</v>
      </c>
      <c r="AF73" s="84">
        <f>'2024 год_'!AB73</f>
        <v>31.49</v>
      </c>
      <c r="AG73" s="84">
        <f>'2024 год_'!AE73</f>
        <v>34.36</v>
      </c>
    </row>
    <row r="74" spans="1:33" customFormat="1">
      <c r="B74" s="118"/>
      <c r="C74" s="23"/>
      <c r="D74" s="81"/>
      <c r="E74" s="129"/>
      <c r="F74" s="81"/>
      <c r="G74" s="122"/>
      <c r="H74" s="111"/>
      <c r="I74" s="112"/>
      <c r="J74" s="112"/>
      <c r="K74" s="108"/>
      <c r="L74" s="203"/>
      <c r="M74" s="93"/>
      <c r="N74" s="94"/>
      <c r="O74" s="92"/>
      <c r="P74" s="93"/>
      <c r="Q74" s="117"/>
      <c r="R74" s="116"/>
      <c r="S74" s="114"/>
      <c r="T74" s="104"/>
      <c r="U74" s="92"/>
      <c r="V74" s="92"/>
      <c r="W74" s="25"/>
      <c r="X74" s="92"/>
      <c r="Y74" s="91"/>
      <c r="Z74" s="82"/>
      <c r="AA74" s="84"/>
      <c r="AB74" s="84"/>
      <c r="AC74" s="84"/>
      <c r="AD74" s="84"/>
      <c r="AE74" s="84"/>
      <c r="AF74" s="84"/>
      <c r="AG74" s="84"/>
    </row>
    <row r="75" spans="1:33" customFormat="1">
      <c r="A75">
        <f t="shared" ref="A75" si="84">A73+1</f>
        <v>35</v>
      </c>
      <c r="B75" s="118" t="str">
        <f t="shared" ref="B75" si="85">B73</f>
        <v>Курский район</v>
      </c>
      <c r="C75" s="23">
        <f t="shared" si="81"/>
        <v>0</v>
      </c>
      <c r="D75" s="81" t="str">
        <f>'2024 год_'!D75</f>
        <v>город Курск</v>
      </c>
      <c r="E75" s="129" t="str">
        <f>'2024 год_'!I75</f>
        <v>Закрытая</v>
      </c>
      <c r="F75" s="81" t="str">
        <f>'2024 год_'!E75</f>
        <v xml:space="preserve">ГУПКО "Курскоблжилкомхоз"                       </v>
      </c>
      <c r="G75" s="311">
        <v>4632024035</v>
      </c>
      <c r="H75" s="111" t="e">
        <f>I75+J75</f>
        <v>#REF!</v>
      </c>
      <c r="I75" s="112" t="e">
        <f>L75+O75</f>
        <v>#REF!</v>
      </c>
      <c r="J75" s="112" t="e">
        <f>M75+P75</f>
        <v>#REF!</v>
      </c>
      <c r="K75" s="108" t="e">
        <f>L75+M75</f>
        <v>#REF!</v>
      </c>
      <c r="L75" s="107" t="e">
        <f>'2024 год_'!#REF!+'2024 год_'!#REF!</f>
        <v>#REF!</v>
      </c>
      <c r="M75" s="93" t="e">
        <f>'2024 год_'!#REF!+'2024 год_'!#REF!</f>
        <v>#REF!</v>
      </c>
      <c r="N75" s="94" t="e">
        <f>O75+P75</f>
        <v>#REF!</v>
      </c>
      <c r="O75" s="92" t="e">
        <f>'2024 год_'!#REF!</f>
        <v>#REF!</v>
      </c>
      <c r="P75" s="93" t="e">
        <f>'2024 год_'!#REF!</f>
        <v>#REF!</v>
      </c>
      <c r="Q75" s="117" t="e">
        <f>R75+S75</f>
        <v>#REF!</v>
      </c>
      <c r="R75" s="116" t="e">
        <f>U75+X75</f>
        <v>#REF!</v>
      </c>
      <c r="S75" s="114" t="e">
        <f>V75+Y75</f>
        <v>#REF!</v>
      </c>
      <c r="T75" s="317" t="e">
        <f>U75+V75</f>
        <v>#REF!</v>
      </c>
      <c r="U75" s="92" t="e">
        <f>'2024 год_'!#REF!+'2024 год_'!#REF!</f>
        <v>#REF!</v>
      </c>
      <c r="V75" s="92" t="e">
        <f>'2024 год_'!#REF!+'2024 год_'!#REF!</f>
        <v>#REF!</v>
      </c>
      <c r="W75" s="25" t="e">
        <f>X75+Y75</f>
        <v>#REF!</v>
      </c>
      <c r="X75" s="92" t="e">
        <f>'2024 год_'!#REF!</f>
        <v>#REF!</v>
      </c>
      <c r="Y75" s="91" t="e">
        <f>'2024 год_'!#REF!</f>
        <v>#REF!</v>
      </c>
      <c r="Z75" s="82">
        <f>'2024 год_'!AC76</f>
        <v>3314.9639999999995</v>
      </c>
      <c r="AA75" s="84">
        <f>'2024 год_'!AF76</f>
        <v>3758.5679999999998</v>
      </c>
      <c r="AB75" s="84">
        <f>'2024 год_'!AB76</f>
        <v>0</v>
      </c>
      <c r="AC75" s="84">
        <f>'2024 год_'!AE76</f>
        <v>0</v>
      </c>
      <c r="AD75" s="84">
        <f>'2024 год_'!AC75</f>
        <v>29.831999999999997</v>
      </c>
      <c r="AE75" s="84">
        <f>'2024 год_'!AF75</f>
        <v>32.027999999999999</v>
      </c>
      <c r="AF75" s="84">
        <f>'2024 год_'!AB75</f>
        <v>0</v>
      </c>
      <c r="AG75" s="84">
        <f>'2024 год_'!AE75</f>
        <v>0</v>
      </c>
    </row>
    <row r="76" spans="1:33" customFormat="1">
      <c r="B76" s="118"/>
      <c r="C76" s="23"/>
      <c r="D76" s="81"/>
      <c r="E76" s="129"/>
      <c r="F76" s="81"/>
      <c r="G76" s="122"/>
      <c r="H76" s="111"/>
      <c r="I76" s="112"/>
      <c r="J76" s="112"/>
      <c r="K76" s="108"/>
      <c r="L76" s="203"/>
      <c r="M76" s="93"/>
      <c r="N76" s="94"/>
      <c r="O76" s="92"/>
      <c r="P76" s="93"/>
      <c r="Q76" s="117"/>
      <c r="R76" s="116"/>
      <c r="S76" s="114"/>
      <c r="T76" s="104"/>
      <c r="U76" s="92"/>
      <c r="V76" s="92"/>
      <c r="W76" s="25"/>
      <c r="X76" s="92"/>
      <c r="Y76" s="91"/>
      <c r="Z76" s="82"/>
      <c r="AA76" s="84"/>
      <c r="AB76" s="84"/>
      <c r="AC76" s="84"/>
      <c r="AD76" s="84"/>
      <c r="AE76" s="84"/>
      <c r="AF76" s="84"/>
      <c r="AG76" s="84"/>
    </row>
    <row r="77" spans="1:33" customFormat="1">
      <c r="A77">
        <f t="shared" ref="A77" si="86">A75+1</f>
        <v>36</v>
      </c>
      <c r="B77" s="118" t="str">
        <f t="shared" ref="B77" si="87">B75</f>
        <v>Курский район</v>
      </c>
      <c r="C77" s="23">
        <f t="shared" si="81"/>
        <v>0</v>
      </c>
      <c r="D77" s="81" t="str">
        <f>'2024 год_'!D77</f>
        <v>город Курск</v>
      </c>
      <c r="E77" s="129" t="str">
        <f>'2024 год_'!I77</f>
        <v>Закрытая</v>
      </c>
      <c r="F77" s="81" t="str">
        <f>'2024 год_'!E77</f>
        <v xml:space="preserve">ГУПКО "Курскоблжилкомхоз"                       </v>
      </c>
      <c r="G77" s="311">
        <v>4632024035</v>
      </c>
      <c r="H77" s="111" t="e">
        <f>I77+J77</f>
        <v>#REF!</v>
      </c>
      <c r="I77" s="112" t="e">
        <f>L77+O77</f>
        <v>#REF!</v>
      </c>
      <c r="J77" s="112" t="e">
        <f>M77+P77</f>
        <v>#REF!</v>
      </c>
      <c r="K77" s="108" t="e">
        <f>L77+M77</f>
        <v>#REF!</v>
      </c>
      <c r="L77" s="107" t="e">
        <f>'2024 год_'!#REF!+'2024 год_'!#REF!</f>
        <v>#REF!</v>
      </c>
      <c r="M77" s="93" t="e">
        <f>'2024 год_'!#REF!+'2024 год_'!#REF!</f>
        <v>#REF!</v>
      </c>
      <c r="N77" s="94" t="e">
        <f>O77+P77</f>
        <v>#REF!</v>
      </c>
      <c r="O77" s="92" t="e">
        <f>'2024 год_'!#REF!</f>
        <v>#REF!</v>
      </c>
      <c r="P77" s="93" t="e">
        <f>'2024 год_'!#REF!</f>
        <v>#REF!</v>
      </c>
      <c r="Q77" s="117" t="e">
        <f>R77+S77</f>
        <v>#REF!</v>
      </c>
      <c r="R77" s="116" t="e">
        <f>U77+X77</f>
        <v>#REF!</v>
      </c>
      <c r="S77" s="114" t="e">
        <f>V77+Y77</f>
        <v>#REF!</v>
      </c>
      <c r="T77" s="317" t="e">
        <f>U77+V77</f>
        <v>#REF!</v>
      </c>
      <c r="U77" s="92" t="e">
        <f>'2024 год_'!#REF!+'2024 год_'!#REF!</f>
        <v>#REF!</v>
      </c>
      <c r="V77" s="92" t="e">
        <f>'2024 год_'!#REF!+'2024 год_'!#REF!</f>
        <v>#REF!</v>
      </c>
      <c r="W77" s="25" t="e">
        <f>X77+Y77</f>
        <v>#REF!</v>
      </c>
      <c r="X77" s="92" t="e">
        <f>'2024 год_'!#REF!</f>
        <v>#REF!</v>
      </c>
      <c r="Y77" s="91" t="e">
        <f>'2024 год_'!#REF!</f>
        <v>#REF!</v>
      </c>
      <c r="Z77" s="82">
        <f>'2024 год_'!AC78</f>
        <v>3314.9639999999995</v>
      </c>
      <c r="AA77" s="84">
        <f>'2024 год_'!AF78</f>
        <v>3758.5679999999998</v>
      </c>
      <c r="AB77" s="84">
        <f>'2024 год_'!AB78</f>
        <v>2950.21</v>
      </c>
      <c r="AC77" s="84">
        <f>'2024 год_'!AE78</f>
        <v>2979.71</v>
      </c>
      <c r="AD77" s="84">
        <f>'2024 год_'!AC77</f>
        <v>20.736000000000001</v>
      </c>
      <c r="AE77" s="84">
        <f>'2024 год_'!AF77</f>
        <v>23.783999999999999</v>
      </c>
      <c r="AF77" s="84">
        <f>'2024 год_'!AB77</f>
        <v>17.28</v>
      </c>
      <c r="AG77" s="84">
        <f>'2024 год_'!AE77</f>
        <v>19.82</v>
      </c>
    </row>
    <row r="78" spans="1:33" customFormat="1">
      <c r="B78" s="118"/>
      <c r="C78" s="23"/>
      <c r="D78" s="81"/>
      <c r="E78" s="129"/>
      <c r="F78" s="81"/>
      <c r="G78" s="122"/>
      <c r="H78" s="111"/>
      <c r="I78" s="112"/>
      <c r="J78" s="112"/>
      <c r="K78" s="108"/>
      <c r="L78" s="203"/>
      <c r="M78" s="93"/>
      <c r="N78" s="94"/>
      <c r="O78" s="92"/>
      <c r="P78" s="93"/>
      <c r="Q78" s="117"/>
      <c r="R78" s="116"/>
      <c r="S78" s="114"/>
      <c r="T78" s="104"/>
      <c r="U78" s="92"/>
      <c r="V78" s="92"/>
      <c r="W78" s="25"/>
      <c r="X78" s="92"/>
      <c r="Y78" s="91"/>
      <c r="Z78" s="82"/>
      <c r="AA78" s="84"/>
      <c r="AB78" s="84"/>
      <c r="AC78" s="84"/>
      <c r="AD78" s="84"/>
      <c r="AE78" s="84"/>
      <c r="AF78" s="84"/>
      <c r="AG78" s="84"/>
    </row>
    <row r="79" spans="1:33" customFormat="1">
      <c r="A79">
        <f t="shared" ref="A79" si="88">A77+1</f>
        <v>37</v>
      </c>
      <c r="B79" s="118" t="str">
        <f t="shared" ref="B79" si="89">B77</f>
        <v>Курский район</v>
      </c>
      <c r="C79" s="23">
        <f t="shared" si="81"/>
        <v>0</v>
      </c>
      <c r="D79" s="81" t="str">
        <f>'2024 год_'!D79</f>
        <v>город Курск</v>
      </c>
      <c r="E79" s="129" t="str">
        <f>'2024 год_'!I79</f>
        <v>закрытая</v>
      </c>
      <c r="F79" s="81" t="str">
        <f>'2024 год_'!E79</f>
        <v xml:space="preserve">АО "Квадра" (филиал "Курская генерация") </v>
      </c>
      <c r="G79" s="312">
        <v>6829012680</v>
      </c>
      <c r="H79" s="111" t="e">
        <f>I79+J79</f>
        <v>#REF!</v>
      </c>
      <c r="I79" s="112" t="e">
        <f>L79+O79</f>
        <v>#REF!</v>
      </c>
      <c r="J79" s="112" t="e">
        <f>M79+P79</f>
        <v>#REF!</v>
      </c>
      <c r="K79" s="108" t="e">
        <f>L79+M79</f>
        <v>#REF!</v>
      </c>
      <c r="L79" s="107" t="e">
        <f>'2024 год_'!#REF!+'2024 год_'!#REF!</f>
        <v>#REF!</v>
      </c>
      <c r="M79" s="93" t="e">
        <f>'2024 год_'!#REF!+'2024 год_'!#REF!</f>
        <v>#REF!</v>
      </c>
      <c r="N79" s="94" t="e">
        <f>O79+P79</f>
        <v>#REF!</v>
      </c>
      <c r="O79" s="92" t="e">
        <f>'2024 год_'!#REF!</f>
        <v>#REF!</v>
      </c>
      <c r="P79" s="93" t="e">
        <f>'2024 год_'!#REF!</f>
        <v>#REF!</v>
      </c>
      <c r="Q79" s="117" t="e">
        <f>R79+S79</f>
        <v>#REF!</v>
      </c>
      <c r="R79" s="116" t="e">
        <f>U79+X79</f>
        <v>#REF!</v>
      </c>
      <c r="S79" s="114" t="e">
        <f>V79+Y79</f>
        <v>#REF!</v>
      </c>
      <c r="T79" s="317" t="e">
        <f>U79+V79</f>
        <v>#REF!</v>
      </c>
      <c r="U79" s="92" t="e">
        <f>'2024 год_'!#REF!+'2024 год_'!#REF!</f>
        <v>#REF!</v>
      </c>
      <c r="V79" s="92" t="e">
        <f>'2024 год_'!#REF!+'2024 год_'!#REF!</f>
        <v>#REF!</v>
      </c>
      <c r="W79" s="25" t="e">
        <f>X79+Y79</f>
        <v>#REF!</v>
      </c>
      <c r="X79" s="92" t="e">
        <f>'2024 год_'!#REF!</f>
        <v>#REF!</v>
      </c>
      <c r="Y79" s="91" t="e">
        <f>'2024 год_'!#REF!</f>
        <v>#REF!</v>
      </c>
      <c r="Z79" s="82">
        <f>'2024 год_'!AC80</f>
        <v>2326.752</v>
      </c>
      <c r="AA79" s="84">
        <f>'2024 год_'!AF80</f>
        <v>2598.9719999999998</v>
      </c>
      <c r="AB79" s="84">
        <f>'2024 год_'!AB80</f>
        <v>2231.2199999999998</v>
      </c>
      <c r="AC79" s="84">
        <f>'2024 год_'!AE80</f>
        <v>2403.02</v>
      </c>
      <c r="AD79" s="84">
        <f>'2024 год_'!AC79</f>
        <v>29.831999999999997</v>
      </c>
      <c r="AE79" s="84">
        <f>'2024 год_'!AF79</f>
        <v>32.027999999999999</v>
      </c>
      <c r="AF79" s="84">
        <f>'2024 год_'!AB79</f>
        <v>26.58</v>
      </c>
      <c r="AG79" s="84">
        <f>'2024 год_'!AE79</f>
        <v>29.099999999999998</v>
      </c>
    </row>
    <row r="80" spans="1:33" customFormat="1">
      <c r="B80" s="118"/>
      <c r="C80" s="23"/>
      <c r="D80" s="81"/>
      <c r="E80" s="129"/>
      <c r="F80" s="81"/>
      <c r="G80" s="122"/>
      <c r="H80" s="111"/>
      <c r="I80" s="112"/>
      <c r="J80" s="112"/>
      <c r="K80" s="108"/>
      <c r="L80" s="203"/>
      <c r="M80" s="93"/>
      <c r="N80" s="94"/>
      <c r="O80" s="92"/>
      <c r="P80" s="93"/>
      <c r="Q80" s="117"/>
      <c r="R80" s="116"/>
      <c r="S80" s="114"/>
      <c r="T80" s="104"/>
      <c r="U80" s="92"/>
      <c r="V80" s="92"/>
      <c r="W80" s="25"/>
      <c r="X80" s="92"/>
      <c r="Y80" s="91"/>
      <c r="Z80" s="82"/>
      <c r="AA80" s="84"/>
      <c r="AB80" s="84"/>
      <c r="AC80" s="84"/>
      <c r="AD80" s="84"/>
      <c r="AE80" s="84"/>
      <c r="AF80" s="84"/>
      <c r="AG80" s="84"/>
    </row>
    <row r="81" spans="1:41" customFormat="1">
      <c r="A81">
        <f t="shared" ref="A81" si="90">A79+1</f>
        <v>38</v>
      </c>
      <c r="B81" s="118" t="str">
        <f t="shared" ref="B81" si="91">B79</f>
        <v>Курский район</v>
      </c>
      <c r="C81" s="23">
        <f t="shared" si="81"/>
        <v>0</v>
      </c>
      <c r="D81" s="81" t="str">
        <f>'2024 год_'!D81</f>
        <v>город Курск</v>
      </c>
      <c r="E81" s="129" t="str">
        <f>'2024 год_'!I81</f>
        <v>открытая</v>
      </c>
      <c r="F81" s="81" t="str">
        <f>'2024 год_'!E81</f>
        <v xml:space="preserve">АО "Квадра" (филиал "Курская генерация") </v>
      </c>
      <c r="G81" s="312">
        <v>6829012680</v>
      </c>
      <c r="H81" s="111" t="e">
        <f>I81+J81</f>
        <v>#REF!</v>
      </c>
      <c r="I81" s="112" t="e">
        <f>L81+O81</f>
        <v>#REF!</v>
      </c>
      <c r="J81" s="112" t="e">
        <f>M81+P81</f>
        <v>#REF!</v>
      </c>
      <c r="K81" s="108" t="e">
        <f>L81+M81</f>
        <v>#REF!</v>
      </c>
      <c r="L81" s="107" t="e">
        <f>'2024 год_'!#REF!+'2024 год_'!#REF!</f>
        <v>#REF!</v>
      </c>
      <c r="M81" s="93" t="e">
        <f>'2024 год_'!#REF!+'2024 год_'!#REF!</f>
        <v>#REF!</v>
      </c>
      <c r="N81" s="94" t="e">
        <f>O81+P81</f>
        <v>#REF!</v>
      </c>
      <c r="O81" s="92" t="e">
        <f>'2024 год_'!#REF!</f>
        <v>#REF!</v>
      </c>
      <c r="P81" s="93" t="e">
        <f>'2024 год_'!#REF!</f>
        <v>#REF!</v>
      </c>
      <c r="Q81" s="117" t="e">
        <f>R81+S81</f>
        <v>#REF!</v>
      </c>
      <c r="R81" s="116" t="e">
        <f>U81+X81</f>
        <v>#REF!</v>
      </c>
      <c r="S81" s="114" t="e">
        <f>V81+Y81</f>
        <v>#REF!</v>
      </c>
      <c r="T81" s="104" t="e">
        <f>U81+V81</f>
        <v>#REF!</v>
      </c>
      <c r="U81" s="92" t="e">
        <f>'2024 год_'!#REF!+'2024 год_'!#REF!</f>
        <v>#REF!</v>
      </c>
      <c r="V81" s="92" t="e">
        <f>'2024 год_'!#REF!+'2024 год_'!#REF!</f>
        <v>#REF!</v>
      </c>
      <c r="W81" s="25" t="e">
        <f>X81+Y81</f>
        <v>#REF!</v>
      </c>
      <c r="X81" s="92" t="e">
        <f>'2024 год_'!#REF!</f>
        <v>#REF!</v>
      </c>
      <c r="Y81" s="91" t="e">
        <f>'2024 год_'!#REF!</f>
        <v>#REF!</v>
      </c>
      <c r="Z81" s="82">
        <f>'2024 год_'!AC82</f>
        <v>2326.752</v>
      </c>
      <c r="AA81" s="84">
        <f>'2024 год_'!AF82</f>
        <v>2598.9719999999998</v>
      </c>
      <c r="AB81" s="84">
        <f>'2024 год_'!AB82</f>
        <v>2231.2199999999998</v>
      </c>
      <c r="AC81" s="84">
        <f>'2024 год_'!AE82</f>
        <v>2403.02</v>
      </c>
      <c r="AD81" s="84">
        <f>'2024 год_'!AC81</f>
        <v>35.495999999999995</v>
      </c>
      <c r="AE81" s="84">
        <f>'2024 год_'!AF81</f>
        <v>35.495999999999995</v>
      </c>
      <c r="AF81" s="84">
        <f>'2024 год_'!AB81</f>
        <v>30.29</v>
      </c>
      <c r="AG81" s="84">
        <f>'2024 год_'!AE81</f>
        <v>32.42</v>
      </c>
    </row>
    <row r="82" spans="1:41" customFormat="1">
      <c r="B82" s="118"/>
      <c r="C82" s="23"/>
      <c r="D82" s="81"/>
      <c r="E82" s="129"/>
      <c r="F82" s="81"/>
      <c r="G82" s="122"/>
      <c r="H82" s="111"/>
      <c r="I82" s="112"/>
      <c r="J82" s="112"/>
      <c r="K82" s="108"/>
      <c r="L82" s="203"/>
      <c r="M82" s="93"/>
      <c r="N82" s="94"/>
      <c r="O82" s="92"/>
      <c r="P82" s="93"/>
      <c r="Q82" s="117"/>
      <c r="R82" s="116"/>
      <c r="S82" s="114"/>
      <c r="T82" s="104"/>
      <c r="U82" s="92"/>
      <c r="V82" s="92"/>
      <c r="W82" s="25"/>
      <c r="X82" s="92"/>
      <c r="Y82" s="91"/>
      <c r="Z82" s="82"/>
      <c r="AA82" s="84"/>
      <c r="AB82" s="84"/>
      <c r="AC82" s="84"/>
      <c r="AD82" s="84"/>
      <c r="AE82" s="84"/>
      <c r="AF82" s="84"/>
      <c r="AG82" s="84"/>
    </row>
    <row r="83" spans="1:41" customFormat="1">
      <c r="A83">
        <f t="shared" ref="A83" si="92">A81+1</f>
        <v>39</v>
      </c>
      <c r="B83" s="118" t="str">
        <f t="shared" ref="B83" si="93">B81</f>
        <v>Курский район</v>
      </c>
      <c r="C83" s="23">
        <f t="shared" si="81"/>
        <v>0</v>
      </c>
      <c r="D83" s="81" t="str">
        <f>'2024 год_'!D83</f>
        <v>город Курск</v>
      </c>
      <c r="E83" s="129" t="str">
        <f>'2024 год_'!I83</f>
        <v>закрытая</v>
      </c>
      <c r="F83" s="81" t="str">
        <f>'2024 год_'!E83</f>
        <v xml:space="preserve">МУП "Курские городские коммунальные тепловые сети"
</v>
      </c>
      <c r="G83" s="312">
        <v>4632000330</v>
      </c>
      <c r="H83" s="111" t="e">
        <f>I83+J83</f>
        <v>#REF!</v>
      </c>
      <c r="I83" s="112" t="e">
        <f>L83+O83</f>
        <v>#REF!</v>
      </c>
      <c r="J83" s="112" t="e">
        <f>M83+P83</f>
        <v>#REF!</v>
      </c>
      <c r="K83" s="108" t="e">
        <f>L83+M83</f>
        <v>#REF!</v>
      </c>
      <c r="L83" s="107" t="e">
        <f>'2024 год_'!#REF!+'2024 год_'!#REF!</f>
        <v>#REF!</v>
      </c>
      <c r="M83" s="93" t="e">
        <f>'2024 год_'!#REF!+'2024 год_'!#REF!</f>
        <v>#REF!</v>
      </c>
      <c r="N83" s="94" t="e">
        <f>O83+P83</f>
        <v>#REF!</v>
      </c>
      <c r="O83" s="92" t="e">
        <f>'2024 год_'!#REF!</f>
        <v>#REF!</v>
      </c>
      <c r="P83" s="93" t="e">
        <f>'2024 год_'!#REF!</f>
        <v>#REF!</v>
      </c>
      <c r="Q83" s="117" t="e">
        <f>R83+S83</f>
        <v>#REF!</v>
      </c>
      <c r="R83" s="116" t="e">
        <f>U83+X83</f>
        <v>#REF!</v>
      </c>
      <c r="S83" s="114" t="e">
        <f>V83+Y83</f>
        <v>#REF!</v>
      </c>
      <c r="T83" s="317" t="e">
        <f>U83+V83</f>
        <v>#REF!</v>
      </c>
      <c r="U83" s="92" t="e">
        <f>'2024 год_'!#REF!+'2024 год_'!#REF!</f>
        <v>#REF!</v>
      </c>
      <c r="V83" s="92" t="e">
        <f>'2024 год_'!#REF!+'2024 год_'!#REF!</f>
        <v>#REF!</v>
      </c>
      <c r="W83" s="25" t="e">
        <f>X83+Y83</f>
        <v>#REF!</v>
      </c>
      <c r="X83" s="92" t="e">
        <f>'2024 год_'!#REF!</f>
        <v>#REF!</v>
      </c>
      <c r="Y83" s="91" t="e">
        <f>'2024 год_'!#REF!</f>
        <v>#REF!</v>
      </c>
      <c r="Z83" s="82">
        <f>'2024 год_'!AC84</f>
        <v>0</v>
      </c>
      <c r="AA83" s="84">
        <f>'2024 год_'!AF84</f>
        <v>0</v>
      </c>
      <c r="AB83" s="84">
        <f>'2024 год_'!AB84</f>
        <v>0</v>
      </c>
      <c r="AC83" s="84">
        <f>'2024 год_'!AE84</f>
        <v>0</v>
      </c>
      <c r="AD83" s="84">
        <f>'2024 год_'!AC83</f>
        <v>0</v>
      </c>
      <c r="AE83" s="84">
        <f>'2024 год_'!AF83</f>
        <v>0</v>
      </c>
      <c r="AF83" s="84">
        <f>'2024 год_'!AB83</f>
        <v>0</v>
      </c>
      <c r="AG83" s="84">
        <f>'2024 год_'!AE83</f>
        <v>0</v>
      </c>
    </row>
    <row r="84" spans="1:41" customFormat="1">
      <c r="B84" s="118"/>
      <c r="C84" s="23"/>
      <c r="D84" s="81"/>
      <c r="E84" s="129"/>
      <c r="F84" s="81"/>
      <c r="G84" s="122"/>
      <c r="H84" s="111"/>
      <c r="I84" s="112"/>
      <c r="J84" s="112"/>
      <c r="K84" s="108"/>
      <c r="L84" s="203"/>
      <c r="M84" s="93"/>
      <c r="N84" s="94"/>
      <c r="O84" s="92"/>
      <c r="P84" s="93"/>
      <c r="Q84" s="117"/>
      <c r="R84" s="116"/>
      <c r="S84" s="114"/>
      <c r="T84" s="104"/>
      <c r="U84" s="92"/>
      <c r="V84" s="92"/>
      <c r="W84" s="25"/>
      <c r="X84" s="92"/>
      <c r="Y84" s="91"/>
      <c r="Z84" s="82"/>
      <c r="AA84" s="84"/>
      <c r="AB84" s="84"/>
      <c r="AC84" s="84"/>
      <c r="AD84" s="84"/>
      <c r="AE84" s="84"/>
      <c r="AF84" s="84"/>
      <c r="AG84" s="84"/>
    </row>
    <row r="85" spans="1:41" customFormat="1">
      <c r="A85">
        <f t="shared" ref="A85" si="94">A83+1</f>
        <v>40</v>
      </c>
      <c r="B85" s="118" t="str">
        <f t="shared" ref="B85" si="95">B83</f>
        <v>Курский район</v>
      </c>
      <c r="C85" s="23">
        <f t="shared" si="81"/>
        <v>0</v>
      </c>
      <c r="D85" s="81" t="str">
        <f>'2024 год_'!D85</f>
        <v>город Курск</v>
      </c>
      <c r="E85" s="129" t="str">
        <f>'2024 год_'!I85</f>
        <v>закрытая</v>
      </c>
      <c r="F85" s="81" t="str">
        <f>'2024 год_'!E85</f>
        <v>ООО "Энергосервисная компания ЖБК-1"</v>
      </c>
      <c r="G85" s="312">
        <v>3123389689</v>
      </c>
      <c r="H85" s="111" t="e">
        <f>I85+J85</f>
        <v>#REF!</v>
      </c>
      <c r="I85" s="112" t="e">
        <f>L85+O85</f>
        <v>#REF!</v>
      </c>
      <c r="J85" s="112" t="e">
        <f>M85+P85</f>
        <v>#REF!</v>
      </c>
      <c r="K85" s="108" t="e">
        <f>L85+M85</f>
        <v>#REF!</v>
      </c>
      <c r="L85" s="107" t="e">
        <f>'2024 год_'!#REF!+'2024 год_'!#REF!</f>
        <v>#REF!</v>
      </c>
      <c r="M85" s="93" t="e">
        <f>'2024 год_'!#REF!+'2024 год_'!#REF!</f>
        <v>#REF!</v>
      </c>
      <c r="N85" s="94" t="e">
        <f>O85+P85</f>
        <v>#REF!</v>
      </c>
      <c r="O85" s="92" t="e">
        <f>'2024 год_'!#REF!</f>
        <v>#REF!</v>
      </c>
      <c r="P85" s="93" t="e">
        <f>'2024 год_'!#REF!</f>
        <v>#REF!</v>
      </c>
      <c r="Q85" s="117" t="e">
        <f>R85+S85</f>
        <v>#REF!</v>
      </c>
      <c r="R85" s="116" t="e">
        <f>U85+X85</f>
        <v>#REF!</v>
      </c>
      <c r="S85" s="114" t="e">
        <f>V85+Y85</f>
        <v>#REF!</v>
      </c>
      <c r="T85" s="317" t="e">
        <f>U85+V85</f>
        <v>#REF!</v>
      </c>
      <c r="U85" s="92" t="e">
        <f>'2024 год_'!#REF!+'2024 год_'!#REF!</f>
        <v>#REF!</v>
      </c>
      <c r="V85" s="92" t="e">
        <f>'2024 год_'!#REF!+'2024 год_'!#REF!</f>
        <v>#REF!</v>
      </c>
      <c r="W85" s="25" t="e">
        <f>X85+Y85</f>
        <v>#REF!</v>
      </c>
      <c r="X85" s="92" t="e">
        <f>'2024 год_'!#REF!</f>
        <v>#REF!</v>
      </c>
      <c r="Y85" s="91" t="e">
        <f>'2024 год_'!#REF!</f>
        <v>#REF!</v>
      </c>
      <c r="Z85" s="82">
        <f>'2024 год_'!AC86</f>
        <v>0</v>
      </c>
      <c r="AA85" s="84">
        <f>'2024 год_'!AF86</f>
        <v>0</v>
      </c>
      <c r="AB85" s="84">
        <f>'2024 год_'!AB86</f>
        <v>2270.29</v>
      </c>
      <c r="AC85" s="84">
        <f>'2024 год_'!AE86</f>
        <v>2470.62</v>
      </c>
      <c r="AD85" s="84">
        <f>'2024 год_'!AC85</f>
        <v>0</v>
      </c>
      <c r="AE85" s="84">
        <f>'2024 год_'!AF85</f>
        <v>0</v>
      </c>
      <c r="AF85" s="84">
        <f>'2024 год_'!AB85</f>
        <v>0</v>
      </c>
      <c r="AG85" s="84">
        <f>'2024 год_'!AE85</f>
        <v>0</v>
      </c>
    </row>
    <row r="86" spans="1:41" customFormat="1">
      <c r="B86" s="118"/>
      <c r="C86" s="23"/>
      <c r="D86" s="81"/>
      <c r="E86" s="129"/>
      <c r="F86" s="81"/>
      <c r="G86" s="122"/>
      <c r="H86" s="111"/>
      <c r="I86" s="112"/>
      <c r="J86" s="112"/>
      <c r="K86" s="108"/>
      <c r="L86" s="107"/>
      <c r="M86" s="93"/>
      <c r="N86" s="94"/>
      <c r="O86" s="92"/>
      <c r="P86" s="93"/>
      <c r="Q86" s="117"/>
      <c r="R86" s="116"/>
      <c r="S86" s="114"/>
      <c r="T86" s="104"/>
      <c r="U86" s="92"/>
      <c r="V86" s="92"/>
      <c r="W86" s="25"/>
      <c r="X86" s="92"/>
      <c r="Y86" s="91"/>
      <c r="Z86" s="82"/>
      <c r="AA86" s="84"/>
      <c r="AB86" s="84"/>
      <c r="AC86" s="84"/>
      <c r="AD86" s="84"/>
      <c r="AE86" s="84"/>
      <c r="AF86" s="84"/>
      <c r="AG86" s="84"/>
    </row>
    <row r="87" spans="1:41" customFormat="1">
      <c r="A87">
        <f t="shared" ref="A87" si="96">A85+1</f>
        <v>41</v>
      </c>
      <c r="B87" s="118" t="str">
        <f t="shared" ref="B87" si="97">B85</f>
        <v>Курский район</v>
      </c>
      <c r="C87" s="23">
        <f t="shared" si="81"/>
        <v>0</v>
      </c>
      <c r="D87" s="81" t="str">
        <f>'2024 год_'!D87</f>
        <v>город Курск</v>
      </c>
      <c r="E87" s="129" t="str">
        <f>'2024 год_'!I87</f>
        <v>закрытая</v>
      </c>
      <c r="F87" s="81" t="str">
        <f>'2024 год_'!E87</f>
        <v>ООО "Агропроект"</v>
      </c>
      <c r="G87" s="312">
        <v>3666120176</v>
      </c>
      <c r="H87" s="111" t="e">
        <f>I87+J87</f>
        <v>#REF!</v>
      </c>
      <c r="I87" s="112" t="e">
        <f>L87+O87</f>
        <v>#REF!</v>
      </c>
      <c r="J87" s="112" t="e">
        <f>M87+P87</f>
        <v>#REF!</v>
      </c>
      <c r="K87" s="108" t="e">
        <f>L87+M87</f>
        <v>#REF!</v>
      </c>
      <c r="L87" s="107" t="e">
        <f>'2024 год_'!#REF!+'2024 год_'!#REF!</f>
        <v>#REF!</v>
      </c>
      <c r="M87" s="93" t="e">
        <f>'2024 год_'!#REF!+'2024 год_'!#REF!</f>
        <v>#REF!</v>
      </c>
      <c r="N87" s="94" t="e">
        <f>O87+P87</f>
        <v>#REF!</v>
      </c>
      <c r="O87" s="92" t="e">
        <f>'2024 год_'!#REF!</f>
        <v>#REF!</v>
      </c>
      <c r="P87" s="93" t="e">
        <f>'2024 год_'!#REF!</f>
        <v>#REF!</v>
      </c>
      <c r="Q87" s="117" t="e">
        <f>R87+S87</f>
        <v>#REF!</v>
      </c>
      <c r="R87" s="116" t="e">
        <f>U87+X87</f>
        <v>#REF!</v>
      </c>
      <c r="S87" s="114" t="e">
        <f>V87+Y87</f>
        <v>#REF!</v>
      </c>
      <c r="T87" s="317" t="e">
        <f>U87+V87</f>
        <v>#REF!</v>
      </c>
      <c r="U87" s="92" t="e">
        <f>'2024 год_'!#REF!+'2024 год_'!#REF!</f>
        <v>#REF!</v>
      </c>
      <c r="V87" s="92" t="e">
        <f>'2024 год_'!#REF!+'2024 год_'!#REF!</f>
        <v>#REF!</v>
      </c>
      <c r="W87" s="25" t="e">
        <f>X87+Y87</f>
        <v>#REF!</v>
      </c>
      <c r="X87" s="92" t="e">
        <f>'2024 год_'!#REF!</f>
        <v>#REF!</v>
      </c>
      <c r="Y87" s="91" t="e">
        <f>'2024 год_'!#REF!</f>
        <v>#REF!</v>
      </c>
      <c r="Z87" s="82">
        <f>'2024 год_'!AC88</f>
        <v>0</v>
      </c>
      <c r="AA87" s="84">
        <f>'2024 год_'!AF88</f>
        <v>0</v>
      </c>
      <c r="AB87" s="84">
        <f>'2024 год_'!AB88</f>
        <v>1844.28</v>
      </c>
      <c r="AC87" s="84">
        <f>'2024 год_'!AE88</f>
        <v>2069.2199999999998</v>
      </c>
      <c r="AD87" s="84">
        <f>'2024 год_'!AC87</f>
        <v>0</v>
      </c>
      <c r="AE87" s="84">
        <f>'2024 год_'!AF87</f>
        <v>0</v>
      </c>
      <c r="AF87" s="84">
        <f>'2024 год_'!AB87</f>
        <v>0</v>
      </c>
      <c r="AG87" s="84">
        <f>'2024 год_'!AE87</f>
        <v>0</v>
      </c>
    </row>
    <row r="88" spans="1:41" customFormat="1">
      <c r="B88" s="118"/>
      <c r="C88" s="23"/>
      <c r="D88" s="81"/>
      <c r="E88" s="129"/>
      <c r="F88" s="81"/>
      <c r="G88" s="122"/>
      <c r="H88" s="111"/>
      <c r="I88" s="112"/>
      <c r="J88" s="112"/>
      <c r="K88" s="108"/>
      <c r="L88" s="203"/>
      <c r="M88" s="93"/>
      <c r="N88" s="94"/>
      <c r="O88" s="92"/>
      <c r="P88" s="93"/>
      <c r="Q88" s="117"/>
      <c r="R88" s="116"/>
      <c r="S88" s="114"/>
      <c r="T88" s="104"/>
      <c r="U88" s="92"/>
      <c r="V88" s="92"/>
      <c r="W88" s="25"/>
      <c r="X88" s="92"/>
      <c r="Y88" s="91"/>
      <c r="Z88" s="82"/>
      <c r="AA88" s="84"/>
      <c r="AB88" s="84"/>
      <c r="AC88" s="84"/>
      <c r="AD88" s="84"/>
      <c r="AE88" s="84"/>
      <c r="AF88" s="84"/>
      <c r="AG88" s="84"/>
    </row>
    <row r="89" spans="1:41" s="259" customFormat="1">
      <c r="A89">
        <f t="shared" ref="A89" si="98">A87+1</f>
        <v>42</v>
      </c>
      <c r="B89" s="118" t="str">
        <f>'2024 год_'!C89</f>
        <v>Курчатовский район</v>
      </c>
      <c r="C89" s="23">
        <f t="shared" si="81"/>
        <v>0</v>
      </c>
      <c r="D89" s="81" t="str">
        <f>'2024 год_'!D89</f>
        <v>город Курчатов</v>
      </c>
      <c r="E89" s="129" t="str">
        <f>'2024 год_'!I89</f>
        <v>открытая</v>
      </c>
      <c r="F89" s="81" t="str">
        <f>'2024 год_'!E89</f>
        <v xml:space="preserve">МУП "Гортеплосеть"
</v>
      </c>
      <c r="G89" s="312">
        <v>4634002573</v>
      </c>
      <c r="H89" s="319" t="e">
        <f>I89+J89</f>
        <v>#REF!</v>
      </c>
      <c r="I89" s="320" t="e">
        <f>L89+O89</f>
        <v>#REF!</v>
      </c>
      <c r="J89" s="320" t="e">
        <f>M89+P89</f>
        <v>#REF!</v>
      </c>
      <c r="K89" s="108" t="e">
        <f>L89+M89</f>
        <v>#REF!</v>
      </c>
      <c r="L89" s="107" t="e">
        <f>'2024 год_'!#REF!+'2024 год_'!#REF!</f>
        <v>#REF!</v>
      </c>
      <c r="M89" s="93" t="e">
        <f>'2024 год_'!#REF!+'2024 год_'!#REF!</f>
        <v>#REF!</v>
      </c>
      <c r="N89" s="94" t="e">
        <f>O89+P89</f>
        <v>#REF!</v>
      </c>
      <c r="O89" s="92" t="e">
        <f>'2024 год_'!#REF!</f>
        <v>#REF!</v>
      </c>
      <c r="P89" s="93" t="e">
        <f>'2024 год_'!#REF!</f>
        <v>#REF!</v>
      </c>
      <c r="Q89" s="321" t="e">
        <f>R89+S89</f>
        <v>#REF!</v>
      </c>
      <c r="R89" s="92" t="e">
        <f>U89+X89</f>
        <v>#REF!</v>
      </c>
      <c r="S89" s="93" t="e">
        <f>V89+Y89</f>
        <v>#REF!</v>
      </c>
      <c r="T89" s="104" t="e">
        <f>U89+V89</f>
        <v>#REF!</v>
      </c>
      <c r="U89" s="92" t="e">
        <f>'2024 год_'!#REF!+'2024 год_'!#REF!</f>
        <v>#REF!</v>
      </c>
      <c r="V89" s="92" t="e">
        <f>'2024 год_'!#REF!+'2024 год_'!#REF!</f>
        <v>#REF!</v>
      </c>
      <c r="W89" s="25" t="e">
        <f>X89+Y89</f>
        <v>#REF!</v>
      </c>
      <c r="X89" s="92" t="e">
        <f>'2024 год_'!#REF!</f>
        <v>#REF!</v>
      </c>
      <c r="Y89" s="91" t="e">
        <f>'2024 год_'!#REF!</f>
        <v>#REF!</v>
      </c>
      <c r="Z89" s="82">
        <f>'2024 год_'!AC90</f>
        <v>780.3</v>
      </c>
      <c r="AA89" s="84">
        <f>'2024 год_'!AF90</f>
        <v>826.90913904444119</v>
      </c>
      <c r="AB89" s="84">
        <f>'2024 год_'!AB90</f>
        <v>780.3</v>
      </c>
      <c r="AC89" s="84">
        <f>'2024 год_'!AE90</f>
        <v>826.90913904444119</v>
      </c>
      <c r="AD89" s="84">
        <f>'2024 год_'!AC89</f>
        <v>25.152000000000001</v>
      </c>
      <c r="AE89" s="84">
        <f>'2024 год_'!AF89</f>
        <v>25.152000000000001</v>
      </c>
      <c r="AF89" s="84">
        <f>'2024 год_'!AB89</f>
        <v>25.152000000000001</v>
      </c>
      <c r="AG89" s="84">
        <f>'2024 год_'!AE89</f>
        <v>25.152000000000001</v>
      </c>
      <c r="AH89" s="1"/>
      <c r="AI89" s="1"/>
      <c r="AJ89" s="1"/>
      <c r="AK89" s="1"/>
      <c r="AL89" s="1"/>
      <c r="AM89" s="1"/>
      <c r="AN89" s="1"/>
      <c r="AO89" s="1"/>
    </row>
    <row r="90" spans="1:41" s="259" customFormat="1">
      <c r="A90"/>
      <c r="B90" s="118"/>
      <c r="C90" s="23"/>
      <c r="D90" s="81"/>
      <c r="E90" s="129"/>
      <c r="F90" s="81"/>
      <c r="G90" s="122"/>
      <c r="H90" s="319"/>
      <c r="I90" s="320"/>
      <c r="J90" s="320"/>
      <c r="K90" s="108"/>
      <c r="L90" s="203"/>
      <c r="M90" s="93"/>
      <c r="N90" s="94"/>
      <c r="O90" s="92"/>
      <c r="P90" s="93"/>
      <c r="Q90" s="321"/>
      <c r="R90" s="92"/>
      <c r="S90" s="93"/>
      <c r="T90" s="104"/>
      <c r="U90" s="92"/>
      <c r="V90" s="92"/>
      <c r="W90" s="25"/>
      <c r="X90" s="92"/>
      <c r="Y90" s="91"/>
      <c r="Z90" s="82"/>
      <c r="AA90" s="84"/>
      <c r="AB90" s="84"/>
      <c r="AC90" s="84"/>
      <c r="AD90" s="84"/>
      <c r="AE90" s="84"/>
      <c r="AF90" s="84"/>
      <c r="AG90" s="84"/>
      <c r="AH90" s="1"/>
      <c r="AI90" s="1"/>
      <c r="AJ90" s="1"/>
      <c r="AK90" s="1"/>
      <c r="AL90" s="1"/>
      <c r="AM90" s="1"/>
      <c r="AN90" s="1"/>
      <c r="AO90" s="1"/>
    </row>
    <row r="91" spans="1:41" customFormat="1">
      <c r="A91">
        <f t="shared" ref="A91" si="99">A89+1</f>
        <v>43</v>
      </c>
      <c r="B91" s="118" t="str">
        <f t="shared" ref="B91" si="100">B89</f>
        <v>Курчатовский район</v>
      </c>
      <c r="C91" s="23">
        <f t="shared" si="81"/>
        <v>0</v>
      </c>
      <c r="D91" s="81" t="str">
        <f>'2024 год_'!D91</f>
        <v>город Курчатов</v>
      </c>
      <c r="E91" s="129" t="str">
        <f>'2024 год_'!I91</f>
        <v>открытая</v>
      </c>
      <c r="F91" s="81" t="str">
        <f>'2024 год_'!E91</f>
        <v>АО «Концерн Росэнергоатом» (филиал «Курская атомная станция»)</v>
      </c>
      <c r="G91" s="312">
        <v>7721632827</v>
      </c>
      <c r="H91" s="111" t="e">
        <f>I91+J91</f>
        <v>#REF!</v>
      </c>
      <c r="I91" s="112" t="e">
        <f>L91+O91</f>
        <v>#REF!</v>
      </c>
      <c r="J91" s="112" t="e">
        <f>M91+P91</f>
        <v>#REF!</v>
      </c>
      <c r="K91" s="108" t="e">
        <f>L91+M91</f>
        <v>#REF!</v>
      </c>
      <c r="L91" s="107" t="e">
        <f>'2024 год_'!#REF!+'2024 год_'!#REF!</f>
        <v>#REF!</v>
      </c>
      <c r="M91" s="93" t="e">
        <f>'2024 год_'!#REF!+'2024 год_'!#REF!</f>
        <v>#REF!</v>
      </c>
      <c r="N91" s="94" t="e">
        <f>O91+P91</f>
        <v>#REF!</v>
      </c>
      <c r="O91" s="92" t="e">
        <f>'2024 год_'!#REF!</f>
        <v>#REF!</v>
      </c>
      <c r="P91" s="93" t="e">
        <f>'2024 год_'!#REF!</f>
        <v>#REF!</v>
      </c>
      <c r="Q91" s="117" t="e">
        <f>R91+S91</f>
        <v>#REF!</v>
      </c>
      <c r="R91" s="116" t="e">
        <f>U91+X91</f>
        <v>#REF!</v>
      </c>
      <c r="S91" s="114" t="e">
        <f>V91+Y91</f>
        <v>#REF!</v>
      </c>
      <c r="T91" s="104" t="e">
        <f>U91+V91</f>
        <v>#REF!</v>
      </c>
      <c r="U91" s="92" t="e">
        <f>'2024 год_'!#REF!+'2024 год_'!#REF!</f>
        <v>#REF!</v>
      </c>
      <c r="V91" s="92" t="e">
        <f>'2024 год_'!#REF!+'2024 год_'!#REF!</f>
        <v>#REF!</v>
      </c>
      <c r="W91" s="25" t="e">
        <f>X91+Y91</f>
        <v>#REF!</v>
      </c>
      <c r="X91" s="92" t="e">
        <f>'2024 год_'!#REF!</f>
        <v>#REF!</v>
      </c>
      <c r="Y91" s="91" t="e">
        <f>'2024 год_'!#REF!</f>
        <v>#REF!</v>
      </c>
      <c r="Z91" s="82">
        <f>'2024 год_'!AC92</f>
        <v>321.43</v>
      </c>
      <c r="AA91" s="84">
        <f>'2024 год_'!AF92</f>
        <v>325.24</v>
      </c>
      <c r="AB91" s="84">
        <f>'2024 год_'!AB92</f>
        <v>321.43</v>
      </c>
      <c r="AC91" s="84">
        <f>'2024 год_'!AE92</f>
        <v>325.24</v>
      </c>
      <c r="AD91" s="84">
        <f>'2024 год_'!AC91</f>
        <v>25.15</v>
      </c>
      <c r="AE91" s="84">
        <f>'2024 год_'!AF91</f>
        <v>25.15</v>
      </c>
      <c r="AF91" s="84">
        <f>'2024 год_'!AB91</f>
        <v>25.15</v>
      </c>
      <c r="AG91" s="84">
        <f>'2024 год_'!AE91</f>
        <v>25.15</v>
      </c>
    </row>
    <row r="92" spans="1:41" customFormat="1">
      <c r="B92" s="118"/>
      <c r="C92" s="23"/>
      <c r="D92" s="81"/>
      <c r="E92" s="129"/>
      <c r="F92" s="81"/>
      <c r="G92" s="122"/>
      <c r="H92" s="111"/>
      <c r="I92" s="112"/>
      <c r="J92" s="112"/>
      <c r="K92" s="108"/>
      <c r="L92" s="107"/>
      <c r="M92" s="93"/>
      <c r="N92" s="94"/>
      <c r="O92" s="92"/>
      <c r="P92" s="93"/>
      <c r="Q92" s="117"/>
      <c r="R92" s="116"/>
      <c r="S92" s="114"/>
      <c r="T92" s="104"/>
      <c r="U92" s="92"/>
      <c r="V92" s="92"/>
      <c r="W92" s="25"/>
      <c r="X92" s="92"/>
      <c r="Y92" s="91"/>
      <c r="Z92" s="82"/>
      <c r="AA92" s="84"/>
      <c r="AB92" s="84"/>
      <c r="AC92" s="84"/>
      <c r="AD92" s="84"/>
      <c r="AE92" s="84"/>
      <c r="AF92" s="84"/>
      <c r="AG92" s="84"/>
    </row>
    <row r="93" spans="1:41" customFormat="1">
      <c r="A93">
        <f t="shared" ref="A93" si="101">A91+1</f>
        <v>44</v>
      </c>
      <c r="B93" s="118" t="str">
        <f>'2024 год_'!C93</f>
        <v>Щигровский район</v>
      </c>
      <c r="C93" s="23">
        <f t="shared" si="81"/>
        <v>0</v>
      </c>
      <c r="D93" s="81" t="str">
        <f>'2024 год_'!D93</f>
        <v>г.Щигры</v>
      </c>
      <c r="E93" s="129" t="str">
        <f>'2024 год_'!I93</f>
        <v>закрытая</v>
      </c>
      <c r="F93" s="81" t="str">
        <f>'2024 год_'!E93</f>
        <v>ГУПКО "Курскоблжилкомхоз"</v>
      </c>
      <c r="G93" s="311">
        <v>4632024035</v>
      </c>
      <c r="H93" s="111" t="e">
        <f>I93+J93</f>
        <v>#REF!</v>
      </c>
      <c r="I93" s="112" t="e">
        <f>L93+O93</f>
        <v>#REF!</v>
      </c>
      <c r="J93" s="112" t="e">
        <f>M93+P93</f>
        <v>#REF!</v>
      </c>
      <c r="K93" s="108" t="e">
        <f>L93+M93</f>
        <v>#REF!</v>
      </c>
      <c r="L93" s="107" t="e">
        <f>'2024 год_'!#REF!+'2024 год_'!#REF!</f>
        <v>#REF!</v>
      </c>
      <c r="M93" s="93" t="e">
        <f>'2024 год_'!#REF!+'2024 год_'!#REF!</f>
        <v>#REF!</v>
      </c>
      <c r="N93" s="94" t="e">
        <f>O93+P93</f>
        <v>#REF!</v>
      </c>
      <c r="O93" s="92" t="e">
        <f>'2024 год_'!#REF!</f>
        <v>#REF!</v>
      </c>
      <c r="P93" s="93" t="e">
        <f>'2024 год_'!#REF!</f>
        <v>#REF!</v>
      </c>
      <c r="Q93" s="117" t="e">
        <f>R93+S93</f>
        <v>#REF!</v>
      </c>
      <c r="R93" s="116" t="e">
        <f>U93+X93</f>
        <v>#REF!</v>
      </c>
      <c r="S93" s="114" t="e">
        <f>V93+Y93</f>
        <v>#REF!</v>
      </c>
      <c r="T93" s="317" t="e">
        <f>U93+V93</f>
        <v>#REF!</v>
      </c>
      <c r="U93" s="92" t="e">
        <f>'2024 год_'!#REF!+'2024 год_'!#REF!</f>
        <v>#REF!</v>
      </c>
      <c r="V93" s="92" t="e">
        <f>'2024 год_'!#REF!+'2024 год_'!#REF!</f>
        <v>#REF!</v>
      </c>
      <c r="W93" s="25" t="e">
        <f>X93+Y93</f>
        <v>#REF!</v>
      </c>
      <c r="X93" s="92" t="e">
        <f>'2024 год_'!#REF!</f>
        <v>#REF!</v>
      </c>
      <c r="Y93" s="91" t="e">
        <f>'2024 год_'!#REF!</f>
        <v>#REF!</v>
      </c>
      <c r="Z93" s="82">
        <f>'2024 год_'!AC94</f>
        <v>3314.9639999999995</v>
      </c>
      <c r="AA93" s="84">
        <f>'2024 год_'!AF94</f>
        <v>3758.5679999999998</v>
      </c>
      <c r="AB93" s="84">
        <f>'2024 год_'!AB94</f>
        <v>1822.33</v>
      </c>
      <c r="AC93" s="84">
        <f>'2024 год_'!AE94</f>
        <v>2084.56</v>
      </c>
      <c r="AD93" s="84">
        <f>'2024 год_'!AC93</f>
        <v>66.468000000000004</v>
      </c>
      <c r="AE93" s="84">
        <f>'2024 год_'!AF93</f>
        <v>72.983999999999995</v>
      </c>
      <c r="AF93" s="84">
        <f>'2024 год_'!AB93</f>
        <v>60</v>
      </c>
      <c r="AG93" s="84">
        <f>'2024 год_'!AE93</f>
        <v>68.64</v>
      </c>
    </row>
    <row r="94" spans="1:41" customFormat="1">
      <c r="B94" s="118"/>
      <c r="C94" s="23"/>
      <c r="D94" s="81"/>
      <c r="E94" s="129"/>
      <c r="F94" s="81"/>
      <c r="G94" s="122"/>
      <c r="H94" s="111"/>
      <c r="I94" s="112"/>
      <c r="J94" s="112"/>
      <c r="K94" s="108"/>
      <c r="L94" s="107"/>
      <c r="M94" s="93"/>
      <c r="N94" s="94"/>
      <c r="O94" s="92"/>
      <c r="P94" s="93"/>
      <c r="Q94" s="117"/>
      <c r="R94" s="116"/>
      <c r="S94" s="114"/>
      <c r="T94" s="104"/>
      <c r="U94" s="92"/>
      <c r="V94" s="92"/>
      <c r="W94" s="25"/>
      <c r="X94" s="92"/>
      <c r="Y94" s="91"/>
      <c r="Z94" s="82"/>
      <c r="AA94" s="84"/>
      <c r="AB94" s="84"/>
      <c r="AC94" s="84"/>
      <c r="AD94" s="84"/>
      <c r="AE94" s="84"/>
      <c r="AF94" s="84"/>
      <c r="AG94" s="84"/>
    </row>
    <row r="95" spans="1:41" customFormat="1">
      <c r="A95">
        <f t="shared" ref="A95" si="102">A93+1</f>
        <v>45</v>
      </c>
      <c r="B95" s="118" t="str">
        <f t="shared" ref="B95" si="103">B93</f>
        <v>Щигровский район</v>
      </c>
      <c r="C95" s="23">
        <f t="shared" si="81"/>
        <v>0</v>
      </c>
      <c r="D95" s="81" t="str">
        <f>'2024 год_'!D95</f>
        <v>г.Щигры</v>
      </c>
      <c r="E95" s="129" t="str">
        <f>'2024 год_'!I95</f>
        <v>открытая</v>
      </c>
      <c r="F95" s="81" t="str">
        <f>'2024 год_'!E95</f>
        <v>ГУПКО "Курскоблжилкомхоз"</v>
      </c>
      <c r="G95" s="311">
        <v>4632024035</v>
      </c>
      <c r="H95" s="111" t="e">
        <f>I95+J95</f>
        <v>#REF!</v>
      </c>
      <c r="I95" s="112" t="e">
        <f>L95+O95</f>
        <v>#REF!</v>
      </c>
      <c r="J95" s="112" t="e">
        <f>M95+P95</f>
        <v>#REF!</v>
      </c>
      <c r="K95" s="108" t="e">
        <f>L95+M95</f>
        <v>#REF!</v>
      </c>
      <c r="L95" s="107" t="e">
        <f>'2024 год_'!#REF!+'2024 год_'!#REF!</f>
        <v>#REF!</v>
      </c>
      <c r="M95" s="93" t="e">
        <f>'2024 год_'!#REF!+'2024 год_'!#REF!</f>
        <v>#REF!</v>
      </c>
      <c r="N95" s="94" t="e">
        <f>O95+P95</f>
        <v>#REF!</v>
      </c>
      <c r="O95" s="92" t="e">
        <f>'2024 год_'!#REF!</f>
        <v>#REF!</v>
      </c>
      <c r="P95" s="93" t="e">
        <f>'2024 год_'!#REF!</f>
        <v>#REF!</v>
      </c>
      <c r="Q95" s="117" t="e">
        <f>R95+S95</f>
        <v>#REF!</v>
      </c>
      <c r="R95" s="116" t="e">
        <f>U95+X95</f>
        <v>#REF!</v>
      </c>
      <c r="S95" s="114" t="e">
        <f>V95+Y95</f>
        <v>#REF!</v>
      </c>
      <c r="T95" s="104" t="e">
        <f>U95+V95</f>
        <v>#REF!</v>
      </c>
      <c r="U95" s="92" t="e">
        <f>'2024 год_'!#REF!+'2024 год_'!#REF!</f>
        <v>#REF!</v>
      </c>
      <c r="V95" s="92" t="e">
        <f>'2024 год_'!#REF!+'2024 год_'!#REF!</f>
        <v>#REF!</v>
      </c>
      <c r="W95" s="25" t="e">
        <f>X95+Y95</f>
        <v>#REF!</v>
      </c>
      <c r="X95" s="92" t="e">
        <f>'2024 год_'!#REF!</f>
        <v>#REF!</v>
      </c>
      <c r="Y95" s="91" t="e">
        <f>'2024 год_'!#REF!</f>
        <v>#REF!</v>
      </c>
      <c r="Z95" s="82">
        <f>'2024 год_'!AC96</f>
        <v>3314.9639999999995</v>
      </c>
      <c r="AA95" s="84">
        <f>'2024 год_'!AF96</f>
        <v>3758.5679999999998</v>
      </c>
      <c r="AB95" s="84">
        <f>'2024 год_'!AB96</f>
        <v>1822.33</v>
      </c>
      <c r="AC95" s="84">
        <f>'2024 год_'!AE96</f>
        <v>2084.56</v>
      </c>
      <c r="AD95" s="84">
        <f>'2024 год_'!AC95</f>
        <v>66.468000000000004</v>
      </c>
      <c r="AE95" s="84">
        <f>'2024 год_'!AF95</f>
        <v>72.983999999999995</v>
      </c>
      <c r="AF95" s="84">
        <f>'2024 год_'!AB95</f>
        <v>60</v>
      </c>
      <c r="AG95" s="84">
        <f>'2024 год_'!AE95</f>
        <v>68.64</v>
      </c>
    </row>
    <row r="96" spans="1:41" customFormat="1">
      <c r="B96" s="118"/>
      <c r="C96" s="23"/>
      <c r="D96" s="81"/>
      <c r="E96" s="129"/>
      <c r="F96" s="81"/>
      <c r="G96" s="122"/>
      <c r="H96" s="111"/>
      <c r="I96" s="112"/>
      <c r="J96" s="112"/>
      <c r="K96" s="108"/>
      <c r="L96" s="107"/>
      <c r="M96" s="93"/>
      <c r="N96" s="94"/>
      <c r="O96" s="92"/>
      <c r="P96" s="93"/>
      <c r="Q96" s="117"/>
      <c r="R96" s="116"/>
      <c r="S96" s="114"/>
      <c r="T96" s="104"/>
      <c r="U96" s="92"/>
      <c r="V96" s="92"/>
      <c r="W96" s="25"/>
      <c r="X96" s="92"/>
      <c r="Y96" s="91"/>
      <c r="Z96" s="82"/>
      <c r="AA96" s="84"/>
      <c r="AB96" s="84"/>
      <c r="AC96" s="84"/>
      <c r="AD96" s="84"/>
      <c r="AE96" s="84"/>
      <c r="AF96" s="84"/>
      <c r="AG96" s="84"/>
    </row>
    <row r="97" spans="1:33" customFormat="1">
      <c r="A97">
        <f t="shared" ref="A97" si="104">A95+1</f>
        <v>46</v>
      </c>
      <c r="B97" s="118" t="str">
        <f>'2024 год_'!C97</f>
        <v>Льговский район</v>
      </c>
      <c r="C97" s="23">
        <f t="shared" si="81"/>
        <v>0</v>
      </c>
      <c r="D97" s="81" t="str">
        <f>'2024 год_'!D97</f>
        <v>г.Льгов</v>
      </c>
      <c r="E97" s="129" t="str">
        <f>'2024 год_'!I97</f>
        <v>Закрытая</v>
      </c>
      <c r="F97" s="81" t="str">
        <f>'2024 год_'!E97</f>
        <v>ГУПКО "Курскоблжилкомхоз"</v>
      </c>
      <c r="G97" s="311">
        <v>4632024035</v>
      </c>
      <c r="H97" s="111" t="e">
        <f>I97+J97</f>
        <v>#REF!</v>
      </c>
      <c r="I97" s="112" t="e">
        <f>L97+O97</f>
        <v>#REF!</v>
      </c>
      <c r="J97" s="112" t="e">
        <f>M97+P97</f>
        <v>#REF!</v>
      </c>
      <c r="K97" s="108" t="e">
        <f>L97+M97</f>
        <v>#REF!</v>
      </c>
      <c r="L97" s="107" t="e">
        <f>'2024 год_'!#REF!+'2024 год_'!#REF!</f>
        <v>#REF!</v>
      </c>
      <c r="M97" s="93" t="e">
        <f>'2024 год_'!#REF!+'2024 год_'!#REF!</f>
        <v>#REF!</v>
      </c>
      <c r="N97" s="94" t="e">
        <f>O97+P97</f>
        <v>#REF!</v>
      </c>
      <c r="O97" s="92" t="e">
        <f>'2024 год_'!#REF!</f>
        <v>#REF!</v>
      </c>
      <c r="P97" s="93" t="e">
        <f>'2024 год_'!#REF!</f>
        <v>#REF!</v>
      </c>
      <c r="Q97" s="117" t="e">
        <f>R97+S97</f>
        <v>#REF!</v>
      </c>
      <c r="R97" s="116" t="e">
        <f>U97+X97</f>
        <v>#REF!</v>
      </c>
      <c r="S97" s="114" t="e">
        <f>V97+Y97</f>
        <v>#REF!</v>
      </c>
      <c r="T97" s="317" t="e">
        <f>U97+V97</f>
        <v>#REF!</v>
      </c>
      <c r="U97" s="92" t="e">
        <f>'2024 год_'!#REF!+'2024 год_'!#REF!</f>
        <v>#REF!</v>
      </c>
      <c r="V97" s="92" t="e">
        <f>'2024 год_'!#REF!+'2024 год_'!#REF!</f>
        <v>#REF!</v>
      </c>
      <c r="W97" s="25" t="e">
        <f>X97+Y97</f>
        <v>#REF!</v>
      </c>
      <c r="X97" s="92" t="e">
        <f>'2024 год_'!#REF!</f>
        <v>#REF!</v>
      </c>
      <c r="Y97" s="91" t="e">
        <f>'2024 год_'!#REF!</f>
        <v>#REF!</v>
      </c>
      <c r="Z97" s="82">
        <f>'2024 год_'!AC98</f>
        <v>3314.9639999999995</v>
      </c>
      <c r="AA97" s="84">
        <f>'2024 год_'!AF98</f>
        <v>3758.5679999999998</v>
      </c>
      <c r="AB97" s="84">
        <f>'2024 год_'!AB98</f>
        <v>0</v>
      </c>
      <c r="AC97" s="84">
        <f>'2024 год_'!AE98</f>
        <v>0</v>
      </c>
      <c r="AD97" s="84">
        <f>'2024 год_'!AC97</f>
        <v>68.531999999999996</v>
      </c>
      <c r="AE97" s="84">
        <f>'2024 год_'!AF97</f>
        <v>77.004000000000005</v>
      </c>
      <c r="AF97" s="84">
        <f>'2024 год_'!AB97</f>
        <v>0</v>
      </c>
      <c r="AG97" s="84">
        <f>'2024 год_'!AE97</f>
        <v>0</v>
      </c>
    </row>
    <row r="98" spans="1:33" customFormat="1">
      <c r="B98" s="118"/>
      <c r="C98" s="23"/>
      <c r="D98" s="81"/>
      <c r="E98" s="129"/>
      <c r="F98" s="81"/>
      <c r="G98" s="122"/>
      <c r="H98" s="111"/>
      <c r="I98" s="112"/>
      <c r="J98" s="112"/>
      <c r="K98" s="108"/>
      <c r="L98" s="107"/>
      <c r="M98" s="93"/>
      <c r="N98" s="94"/>
      <c r="O98" s="92"/>
      <c r="P98" s="93"/>
      <c r="Q98" s="117"/>
      <c r="R98" s="116"/>
      <c r="S98" s="114"/>
      <c r="T98" s="104"/>
      <c r="U98" s="92"/>
      <c r="V98" s="92"/>
      <c r="W98" s="25"/>
      <c r="X98" s="92"/>
      <c r="Y98" s="91"/>
      <c r="Z98" s="82"/>
      <c r="AA98" s="84"/>
      <c r="AB98" s="84"/>
      <c r="AC98" s="84"/>
      <c r="AD98" s="84"/>
      <c r="AE98" s="84"/>
      <c r="AF98" s="84"/>
      <c r="AG98" s="84"/>
    </row>
    <row r="99" spans="1:33" customFormat="1">
      <c r="A99">
        <f t="shared" ref="A99:A121" si="105">A97+1</f>
        <v>47</v>
      </c>
      <c r="B99" s="118" t="str">
        <f>'2024 год_'!C99</f>
        <v>Фатежский район</v>
      </c>
      <c r="C99" s="23">
        <f t="shared" si="81"/>
        <v>0</v>
      </c>
      <c r="D99" s="81" t="str">
        <f>'2024 год_'!D99</f>
        <v>г.Фатеж</v>
      </c>
      <c r="E99" s="129" t="str">
        <f>'2024 год_'!I99</f>
        <v>Закрытая</v>
      </c>
      <c r="F99" s="81" t="str">
        <f>'2024 год_'!E99</f>
        <v>ГУПКО "Курскоблжилкомхоз"</v>
      </c>
      <c r="G99" s="311">
        <v>4632024035</v>
      </c>
      <c r="H99" s="111" t="e">
        <f>I99+J99</f>
        <v>#REF!</v>
      </c>
      <c r="I99" s="112" t="e">
        <f>L99+O99</f>
        <v>#REF!</v>
      </c>
      <c r="J99" s="112" t="e">
        <f>M99+P99</f>
        <v>#REF!</v>
      </c>
      <c r="K99" s="108" t="e">
        <f>L99+M99</f>
        <v>#REF!</v>
      </c>
      <c r="L99" s="107" t="e">
        <f>'2024 год_'!#REF!+'2024 год_'!#REF!</f>
        <v>#REF!</v>
      </c>
      <c r="M99" s="93" t="e">
        <f>'2024 год_'!#REF!+'2024 год_'!#REF!</f>
        <v>#REF!</v>
      </c>
      <c r="N99" s="94" t="e">
        <f>O99+P99</f>
        <v>#REF!</v>
      </c>
      <c r="O99" s="92" t="e">
        <f>'2024 год_'!#REF!</f>
        <v>#REF!</v>
      </c>
      <c r="P99" s="93" t="e">
        <f>'2024 год_'!#REF!</f>
        <v>#REF!</v>
      </c>
      <c r="Q99" s="117" t="e">
        <f>R99+S99</f>
        <v>#REF!</v>
      </c>
      <c r="R99" s="116" t="e">
        <f>U99+X99</f>
        <v>#REF!</v>
      </c>
      <c r="S99" s="114" t="e">
        <f>V99+Y99</f>
        <v>#REF!</v>
      </c>
      <c r="T99" s="317" t="e">
        <f>U99+V99</f>
        <v>#REF!</v>
      </c>
      <c r="U99" s="92" t="e">
        <f>'2024 год_'!#REF!+'2024 год_'!#REF!</f>
        <v>#REF!</v>
      </c>
      <c r="V99" s="92" t="e">
        <f>'2024 год_'!#REF!+'2024 год_'!#REF!</f>
        <v>#REF!</v>
      </c>
      <c r="W99" s="25" t="e">
        <f>X99+Y99</f>
        <v>#REF!</v>
      </c>
      <c r="X99" s="92" t="e">
        <f>'2024 год_'!#REF!</f>
        <v>#REF!</v>
      </c>
      <c r="Y99" s="91" t="e">
        <f>'2024 год_'!#REF!</f>
        <v>#REF!</v>
      </c>
      <c r="Z99" s="82">
        <f>'2024 год_'!AC100</f>
        <v>3314.9639999999995</v>
      </c>
      <c r="AA99" s="84">
        <f>'2024 год_'!AF100</f>
        <v>3758.5679999999998</v>
      </c>
      <c r="AB99" s="84">
        <f>'2024 год_'!AB100</f>
        <v>0</v>
      </c>
      <c r="AC99" s="84">
        <f>'2024 год_'!AE100</f>
        <v>0</v>
      </c>
      <c r="AD99" s="84">
        <f>'2024 год_'!AC99</f>
        <v>45.191999999999993</v>
      </c>
      <c r="AE99" s="84">
        <f>'2024 год_'!AF99</f>
        <v>72.983999999999995</v>
      </c>
      <c r="AF99" s="84">
        <f>'2024 год_'!AB99</f>
        <v>0</v>
      </c>
      <c r="AG99" s="84">
        <f>'2024 год_'!AE99</f>
        <v>0</v>
      </c>
    </row>
    <row r="100" spans="1:33" customFormat="1">
      <c r="B100" s="118"/>
      <c r="C100" s="23"/>
      <c r="D100" s="81"/>
      <c r="E100" s="129"/>
      <c r="F100" s="81"/>
      <c r="G100" s="122"/>
      <c r="H100" s="111"/>
      <c r="I100" s="112"/>
      <c r="J100" s="112"/>
      <c r="K100" s="108"/>
      <c r="L100" s="107"/>
      <c r="M100" s="93"/>
      <c r="N100" s="94"/>
      <c r="O100" s="92"/>
      <c r="P100" s="93"/>
      <c r="Q100" s="117"/>
      <c r="R100" s="116"/>
      <c r="S100" s="114"/>
      <c r="T100" s="104"/>
      <c r="U100" s="92"/>
      <c r="V100" s="92"/>
      <c r="W100" s="25"/>
      <c r="X100" s="92"/>
      <c r="Y100" s="91"/>
      <c r="Z100" s="82"/>
      <c r="AA100" s="84"/>
      <c r="AB100" s="84"/>
      <c r="AC100" s="84"/>
      <c r="AD100" s="84"/>
      <c r="AE100" s="84"/>
      <c r="AF100" s="84"/>
      <c r="AG100" s="84"/>
    </row>
    <row r="101" spans="1:33" customFormat="1">
      <c r="A101">
        <f t="shared" si="105"/>
        <v>48</v>
      </c>
      <c r="B101" s="118"/>
      <c r="C101" s="23"/>
      <c r="D101" s="81"/>
      <c r="E101" s="129"/>
      <c r="F101" s="81"/>
      <c r="G101" s="122"/>
      <c r="H101" s="111"/>
      <c r="I101" s="112"/>
      <c r="J101" s="112"/>
      <c r="K101" s="108"/>
      <c r="L101" s="107"/>
      <c r="M101" s="93"/>
      <c r="N101" s="94"/>
      <c r="O101" s="92"/>
      <c r="P101" s="93"/>
      <c r="Q101" s="117"/>
      <c r="R101" s="116"/>
      <c r="S101" s="114"/>
      <c r="T101" s="104"/>
      <c r="U101" s="92"/>
      <c r="V101" s="92"/>
      <c r="W101" s="25"/>
      <c r="X101" s="92"/>
      <c r="Y101" s="91"/>
      <c r="Z101" s="82"/>
      <c r="AA101" s="84"/>
      <c r="AB101" s="84"/>
      <c r="AC101" s="84"/>
      <c r="AD101" s="84"/>
      <c r="AE101" s="84"/>
      <c r="AF101" s="84"/>
      <c r="AG101" s="84"/>
    </row>
    <row r="102" spans="1:33" customFormat="1">
      <c r="B102" s="118"/>
      <c r="C102" s="23"/>
      <c r="D102" s="81"/>
      <c r="E102" s="129"/>
      <c r="F102" s="81"/>
      <c r="G102" s="122"/>
      <c r="H102" s="111"/>
      <c r="I102" s="112"/>
      <c r="J102" s="112"/>
      <c r="K102" s="108"/>
      <c r="L102" s="107"/>
      <c r="M102" s="93"/>
      <c r="N102" s="94"/>
      <c r="O102" s="92"/>
      <c r="P102" s="93"/>
      <c r="Q102" s="117"/>
      <c r="R102" s="116"/>
      <c r="S102" s="114"/>
      <c r="T102" s="104"/>
      <c r="U102" s="92"/>
      <c r="V102" s="92"/>
      <c r="W102" s="25"/>
      <c r="X102" s="92"/>
      <c r="Y102" s="91"/>
      <c r="Z102" s="82"/>
      <c r="AA102" s="84"/>
      <c r="AB102" s="84"/>
      <c r="AC102" s="84"/>
      <c r="AD102" s="84"/>
      <c r="AE102" s="84"/>
      <c r="AF102" s="84"/>
      <c r="AG102" s="84"/>
    </row>
    <row r="103" spans="1:33" customFormat="1">
      <c r="A103">
        <f t="shared" si="105"/>
        <v>49</v>
      </c>
      <c r="B103" s="118"/>
      <c r="C103" s="23"/>
      <c r="D103" s="81"/>
      <c r="E103" s="129"/>
      <c r="F103" s="81"/>
      <c r="G103" s="122"/>
      <c r="H103" s="111"/>
      <c r="I103" s="112"/>
      <c r="J103" s="112"/>
      <c r="K103" s="108"/>
      <c r="L103" s="107"/>
      <c r="M103" s="93"/>
      <c r="N103" s="94"/>
      <c r="O103" s="92"/>
      <c r="P103" s="93"/>
      <c r="Q103" s="117"/>
      <c r="R103" s="116"/>
      <c r="S103" s="114"/>
      <c r="T103" s="104"/>
      <c r="U103" s="92"/>
      <c r="V103" s="92"/>
      <c r="W103" s="25"/>
      <c r="X103" s="92"/>
      <c r="Y103" s="91"/>
      <c r="Z103" s="82"/>
      <c r="AA103" s="84"/>
      <c r="AB103" s="84"/>
      <c r="AC103" s="84"/>
      <c r="AD103" s="84"/>
      <c r="AE103" s="84"/>
      <c r="AF103" s="84"/>
      <c r="AG103" s="84"/>
    </row>
    <row r="104" spans="1:33" customFormat="1">
      <c r="B104" s="118"/>
      <c r="C104" s="23"/>
      <c r="D104" s="81"/>
      <c r="E104" s="129"/>
      <c r="F104" s="81"/>
      <c r="G104" s="122"/>
      <c r="H104" s="111"/>
      <c r="I104" s="112"/>
      <c r="J104" s="112"/>
      <c r="K104" s="108"/>
      <c r="L104" s="107"/>
      <c r="M104" s="93"/>
      <c r="N104" s="94"/>
      <c r="O104" s="92"/>
      <c r="P104" s="93"/>
      <c r="Q104" s="117"/>
      <c r="R104" s="116"/>
      <c r="S104" s="114"/>
      <c r="T104" s="104"/>
      <c r="U104" s="92"/>
      <c r="V104" s="92"/>
      <c r="W104" s="25"/>
      <c r="X104" s="92"/>
      <c r="Y104" s="91"/>
      <c r="Z104" s="82"/>
      <c r="AA104" s="84"/>
      <c r="AB104" s="84"/>
      <c r="AC104" s="84"/>
      <c r="AD104" s="84"/>
      <c r="AE104" s="84"/>
      <c r="AF104" s="84"/>
      <c r="AG104" s="84"/>
    </row>
    <row r="105" spans="1:33" customFormat="1">
      <c r="A105">
        <f t="shared" si="105"/>
        <v>50</v>
      </c>
      <c r="B105" s="118"/>
      <c r="C105" s="23"/>
      <c r="D105" s="81"/>
      <c r="E105" s="129"/>
      <c r="F105" s="81"/>
      <c r="G105" s="122"/>
      <c r="H105" s="111"/>
      <c r="I105" s="112"/>
      <c r="J105" s="112"/>
      <c r="K105" s="108"/>
      <c r="L105" s="107"/>
      <c r="M105" s="93"/>
      <c r="N105" s="94"/>
      <c r="O105" s="92"/>
      <c r="P105" s="93"/>
      <c r="Q105" s="117"/>
      <c r="R105" s="116"/>
      <c r="S105" s="114"/>
      <c r="T105" s="104"/>
      <c r="U105" s="92"/>
      <c r="V105" s="92"/>
      <c r="W105" s="25"/>
      <c r="X105" s="92"/>
      <c r="Y105" s="91"/>
      <c r="Z105" s="82"/>
      <c r="AA105" s="84"/>
      <c r="AB105" s="84"/>
      <c r="AC105" s="84"/>
      <c r="AD105" s="84"/>
      <c r="AE105" s="84"/>
      <c r="AF105" s="84"/>
      <c r="AG105" s="84"/>
    </row>
    <row r="106" spans="1:33" customFormat="1">
      <c r="B106" s="118"/>
      <c r="C106" s="23"/>
      <c r="D106" s="81"/>
      <c r="E106" s="129"/>
      <c r="F106" s="81"/>
      <c r="G106" s="122"/>
      <c r="H106" s="111"/>
      <c r="I106" s="112"/>
      <c r="J106" s="112"/>
      <c r="K106" s="108"/>
      <c r="L106" s="107"/>
      <c r="M106" s="93"/>
      <c r="N106" s="94"/>
      <c r="O106" s="92"/>
      <c r="P106" s="93"/>
      <c r="Q106" s="117"/>
      <c r="R106" s="116"/>
      <c r="S106" s="114"/>
      <c r="T106" s="104"/>
      <c r="U106" s="92"/>
      <c r="V106" s="92"/>
      <c r="W106" s="25"/>
      <c r="X106" s="92"/>
      <c r="Y106" s="91"/>
      <c r="Z106" s="82"/>
      <c r="AA106" s="84"/>
      <c r="AB106" s="84"/>
      <c r="AC106" s="84"/>
      <c r="AD106" s="84"/>
      <c r="AE106" s="84"/>
      <c r="AF106" s="84"/>
      <c r="AG106" s="84"/>
    </row>
    <row r="107" spans="1:33" customFormat="1">
      <c r="A107">
        <f t="shared" si="105"/>
        <v>51</v>
      </c>
      <c r="B107" s="118"/>
      <c r="C107" s="23"/>
      <c r="D107" s="81"/>
      <c r="E107" s="129"/>
      <c r="F107" s="81"/>
      <c r="G107" s="122"/>
      <c r="H107" s="111"/>
      <c r="I107" s="112"/>
      <c r="J107" s="112"/>
      <c r="K107" s="108"/>
      <c r="L107" s="107"/>
      <c r="M107" s="93"/>
      <c r="N107" s="94"/>
      <c r="O107" s="92"/>
      <c r="P107" s="93"/>
      <c r="Q107" s="117"/>
      <c r="R107" s="116"/>
      <c r="S107" s="114"/>
      <c r="T107" s="104"/>
      <c r="U107" s="92"/>
      <c r="V107" s="92"/>
      <c r="W107" s="25"/>
      <c r="X107" s="92"/>
      <c r="Y107" s="91"/>
      <c r="Z107" s="82"/>
      <c r="AA107" s="84"/>
      <c r="AB107" s="84"/>
      <c r="AC107" s="84"/>
      <c r="AD107" s="84"/>
      <c r="AE107" s="84"/>
      <c r="AF107" s="84"/>
      <c r="AG107" s="84"/>
    </row>
    <row r="108" spans="1:33" customFormat="1">
      <c r="B108" s="118"/>
      <c r="C108" s="23"/>
      <c r="D108" s="81"/>
      <c r="E108" s="129"/>
      <c r="F108" s="81"/>
      <c r="G108" s="122"/>
      <c r="H108" s="111"/>
      <c r="I108" s="112"/>
      <c r="J108" s="112"/>
      <c r="K108" s="108"/>
      <c r="L108" s="107"/>
      <c r="M108" s="93"/>
      <c r="N108" s="94"/>
      <c r="O108" s="92"/>
      <c r="P108" s="93"/>
      <c r="Q108" s="117"/>
      <c r="R108" s="116"/>
      <c r="S108" s="114"/>
      <c r="T108" s="104"/>
      <c r="U108" s="92"/>
      <c r="V108" s="92"/>
      <c r="W108" s="25"/>
      <c r="X108" s="92"/>
      <c r="Y108" s="91"/>
      <c r="Z108" s="82"/>
      <c r="AA108" s="84"/>
      <c r="AB108" s="84"/>
      <c r="AC108" s="84"/>
      <c r="AD108" s="84"/>
      <c r="AE108" s="84"/>
      <c r="AF108" s="84"/>
      <c r="AG108" s="84"/>
    </row>
    <row r="109" spans="1:33" customFormat="1">
      <c r="A109">
        <f t="shared" si="105"/>
        <v>52</v>
      </c>
      <c r="B109" s="118"/>
      <c r="C109" s="23"/>
      <c r="D109" s="81"/>
      <c r="E109" s="129"/>
      <c r="F109" s="81"/>
      <c r="G109" s="122"/>
      <c r="H109" s="111"/>
      <c r="I109" s="112"/>
      <c r="J109" s="112"/>
      <c r="K109" s="108"/>
      <c r="L109" s="107"/>
      <c r="M109" s="93"/>
      <c r="N109" s="94"/>
      <c r="O109" s="92"/>
      <c r="P109" s="93"/>
      <c r="Q109" s="117"/>
      <c r="R109" s="116"/>
      <c r="S109" s="114"/>
      <c r="T109" s="104"/>
      <c r="U109" s="92"/>
      <c r="V109" s="92"/>
      <c r="W109" s="25"/>
      <c r="X109" s="92"/>
      <c r="Y109" s="91"/>
      <c r="Z109" s="82"/>
      <c r="AA109" s="84"/>
      <c r="AB109" s="84"/>
      <c r="AC109" s="84"/>
      <c r="AD109" s="84"/>
      <c r="AE109" s="84"/>
      <c r="AF109" s="84"/>
      <c r="AG109" s="84"/>
    </row>
    <row r="110" spans="1:33" customFormat="1">
      <c r="B110" s="118"/>
      <c r="C110" s="23"/>
      <c r="D110" s="81"/>
      <c r="E110" s="129"/>
      <c r="F110" s="81"/>
      <c r="G110" s="122"/>
      <c r="H110" s="111"/>
      <c r="I110" s="112"/>
      <c r="J110" s="112"/>
      <c r="K110" s="108"/>
      <c r="L110" s="107"/>
      <c r="M110" s="93"/>
      <c r="N110" s="94"/>
      <c r="O110" s="92"/>
      <c r="P110" s="93"/>
      <c r="Q110" s="117"/>
      <c r="R110" s="116"/>
      <c r="S110" s="114"/>
      <c r="T110" s="104"/>
      <c r="U110" s="92"/>
      <c r="V110" s="92"/>
      <c r="W110" s="25"/>
      <c r="X110" s="92"/>
      <c r="Y110" s="91"/>
      <c r="Z110" s="82"/>
      <c r="AA110" s="84"/>
      <c r="AB110" s="84"/>
      <c r="AC110" s="84"/>
      <c r="AD110" s="84"/>
      <c r="AE110" s="84"/>
      <c r="AF110" s="84"/>
      <c r="AG110" s="84"/>
    </row>
    <row r="111" spans="1:33" customFormat="1">
      <c r="A111">
        <f t="shared" si="105"/>
        <v>53</v>
      </c>
      <c r="B111" s="118"/>
      <c r="C111" s="23"/>
      <c r="D111" s="81"/>
      <c r="E111" s="129"/>
      <c r="F111" s="81"/>
      <c r="G111" s="122"/>
      <c r="H111" s="111"/>
      <c r="I111" s="112"/>
      <c r="J111" s="112"/>
      <c r="K111" s="108"/>
      <c r="L111" s="107"/>
      <c r="M111" s="93"/>
      <c r="N111" s="94"/>
      <c r="O111" s="92"/>
      <c r="P111" s="93"/>
      <c r="Q111" s="117"/>
      <c r="R111" s="116"/>
      <c r="S111" s="114"/>
      <c r="T111" s="104"/>
      <c r="U111" s="92"/>
      <c r="V111" s="92"/>
      <c r="W111" s="25"/>
      <c r="X111" s="92"/>
      <c r="Y111" s="91"/>
      <c r="Z111" s="82"/>
      <c r="AA111" s="84"/>
      <c r="AB111" s="84"/>
      <c r="AC111" s="84"/>
      <c r="AD111" s="84"/>
      <c r="AE111" s="84"/>
      <c r="AF111" s="84"/>
      <c r="AG111" s="84"/>
    </row>
    <row r="112" spans="1:33" customFormat="1">
      <c r="B112" s="118"/>
      <c r="C112" s="23"/>
      <c r="D112" s="81"/>
      <c r="E112" s="129"/>
      <c r="F112" s="81"/>
      <c r="G112" s="122"/>
      <c r="H112" s="111"/>
      <c r="I112" s="112"/>
      <c r="J112" s="112"/>
      <c r="K112" s="108"/>
      <c r="L112" s="107"/>
      <c r="M112" s="93"/>
      <c r="N112" s="94"/>
      <c r="O112" s="92"/>
      <c r="P112" s="93"/>
      <c r="Q112" s="117"/>
      <c r="R112" s="116"/>
      <c r="S112" s="114"/>
      <c r="T112" s="104"/>
      <c r="U112" s="92"/>
      <c r="V112" s="92"/>
      <c r="W112" s="25"/>
      <c r="X112" s="92"/>
      <c r="Y112" s="91"/>
      <c r="Z112" s="82"/>
      <c r="AA112" s="84"/>
      <c r="AB112" s="84"/>
      <c r="AC112" s="84"/>
      <c r="AD112" s="84"/>
      <c r="AE112" s="84"/>
      <c r="AF112" s="84"/>
      <c r="AG112" s="84"/>
    </row>
    <row r="113" spans="1:34" customFormat="1">
      <c r="A113">
        <f t="shared" si="105"/>
        <v>54</v>
      </c>
      <c r="B113" s="118"/>
      <c r="C113" s="23"/>
      <c r="D113" s="81"/>
      <c r="E113" s="129"/>
      <c r="F113" s="81"/>
      <c r="G113" s="122"/>
      <c r="H113" s="111"/>
      <c r="I113" s="112"/>
      <c r="J113" s="112"/>
      <c r="K113" s="108"/>
      <c r="L113" s="107"/>
      <c r="M113" s="93"/>
      <c r="N113" s="94"/>
      <c r="O113" s="92"/>
      <c r="P113" s="93"/>
      <c r="Q113" s="117"/>
      <c r="R113" s="116"/>
      <c r="S113" s="114"/>
      <c r="T113" s="104"/>
      <c r="U113" s="92"/>
      <c r="V113" s="92"/>
      <c r="W113" s="25"/>
      <c r="X113" s="92"/>
      <c r="Y113" s="91"/>
      <c r="Z113" s="82"/>
      <c r="AA113" s="84"/>
      <c r="AB113" s="84"/>
      <c r="AC113" s="84"/>
      <c r="AD113" s="84"/>
      <c r="AE113" s="84"/>
      <c r="AF113" s="84"/>
      <c r="AG113" s="84"/>
    </row>
    <row r="114" spans="1:34" customFormat="1">
      <c r="B114" s="118"/>
      <c r="C114" s="23"/>
      <c r="D114" s="81"/>
      <c r="E114" s="129"/>
      <c r="F114" s="81"/>
      <c r="G114" s="122"/>
      <c r="H114" s="111"/>
      <c r="I114" s="112"/>
      <c r="J114" s="112"/>
      <c r="K114" s="108"/>
      <c r="L114" s="107"/>
      <c r="M114" s="93"/>
      <c r="N114" s="94"/>
      <c r="O114" s="92"/>
      <c r="P114" s="93"/>
      <c r="Q114" s="117"/>
      <c r="R114" s="116"/>
      <c r="S114" s="114"/>
      <c r="T114" s="104"/>
      <c r="U114" s="92"/>
      <c r="V114" s="92"/>
      <c r="W114" s="25"/>
      <c r="X114" s="92"/>
      <c r="Y114" s="91"/>
      <c r="Z114" s="82"/>
      <c r="AA114" s="84"/>
      <c r="AB114" s="84"/>
      <c r="AC114" s="84"/>
      <c r="AD114" s="84"/>
      <c r="AE114" s="84"/>
      <c r="AF114" s="84"/>
      <c r="AG114" s="84"/>
    </row>
    <row r="115" spans="1:34" customFormat="1">
      <c r="A115">
        <f t="shared" si="105"/>
        <v>55</v>
      </c>
      <c r="B115" s="118"/>
      <c r="C115" s="23"/>
      <c r="D115" s="81"/>
      <c r="E115" s="129"/>
      <c r="F115" s="81"/>
      <c r="G115" s="122"/>
      <c r="H115" s="111"/>
      <c r="I115" s="112"/>
      <c r="J115" s="112"/>
      <c r="K115" s="108"/>
      <c r="L115" s="107"/>
      <c r="M115" s="93"/>
      <c r="N115" s="94"/>
      <c r="O115" s="92"/>
      <c r="P115" s="93"/>
      <c r="Q115" s="117"/>
      <c r="R115" s="116"/>
      <c r="S115" s="114"/>
      <c r="T115" s="104"/>
      <c r="U115" s="92"/>
      <c r="V115" s="92"/>
      <c r="W115" s="25"/>
      <c r="X115" s="92"/>
      <c r="Y115" s="91"/>
      <c r="Z115" s="82"/>
      <c r="AA115" s="84"/>
      <c r="AB115" s="84"/>
      <c r="AC115" s="84"/>
      <c r="AD115" s="84"/>
      <c r="AE115" s="84"/>
      <c r="AF115" s="84"/>
      <c r="AG115" s="84"/>
    </row>
    <row r="116" spans="1:34" customFormat="1">
      <c r="B116" s="118"/>
      <c r="C116" s="23"/>
      <c r="D116" s="81"/>
      <c r="E116" s="129"/>
      <c r="F116" s="81"/>
      <c r="G116" s="122"/>
      <c r="H116" s="111"/>
      <c r="I116" s="112"/>
      <c r="J116" s="112"/>
      <c r="K116" s="108"/>
      <c r="L116" s="107"/>
      <c r="M116" s="93"/>
      <c r="N116" s="94"/>
      <c r="O116" s="92"/>
      <c r="P116" s="93"/>
      <c r="Q116" s="117"/>
      <c r="R116" s="116"/>
      <c r="S116" s="114"/>
      <c r="T116" s="104"/>
      <c r="U116" s="92"/>
      <c r="V116" s="92"/>
      <c r="W116" s="25"/>
      <c r="X116" s="92"/>
      <c r="Y116" s="91"/>
      <c r="Z116" s="82"/>
      <c r="AA116" s="84"/>
      <c r="AB116" s="84"/>
      <c r="AC116" s="84"/>
      <c r="AD116" s="84"/>
      <c r="AE116" s="84"/>
      <c r="AF116" s="84"/>
      <c r="AG116" s="84"/>
    </row>
    <row r="117" spans="1:34" customFormat="1">
      <c r="A117">
        <f t="shared" si="105"/>
        <v>56</v>
      </c>
      <c r="B117" s="118"/>
      <c r="C117" s="23"/>
      <c r="D117" s="81"/>
      <c r="E117" s="129"/>
      <c r="F117" s="81"/>
      <c r="G117" s="122"/>
      <c r="H117" s="111"/>
      <c r="I117" s="112"/>
      <c r="J117" s="112"/>
      <c r="K117" s="108"/>
      <c r="L117" s="107"/>
      <c r="M117" s="93"/>
      <c r="N117" s="94"/>
      <c r="O117" s="92"/>
      <c r="P117" s="93"/>
      <c r="Q117" s="117"/>
      <c r="R117" s="116"/>
      <c r="S117" s="114"/>
      <c r="T117" s="104"/>
      <c r="U117" s="92"/>
      <c r="V117" s="92"/>
      <c r="W117" s="25"/>
      <c r="X117" s="92"/>
      <c r="Y117" s="91"/>
      <c r="Z117" s="82"/>
      <c r="AA117" s="84"/>
      <c r="AB117" s="84"/>
      <c r="AC117" s="84"/>
      <c r="AD117" s="84"/>
      <c r="AE117" s="84"/>
      <c r="AF117" s="84"/>
      <c r="AG117" s="84"/>
    </row>
    <row r="118" spans="1:34" customFormat="1">
      <c r="B118" s="118"/>
      <c r="C118" s="23"/>
      <c r="D118" s="81"/>
      <c r="E118" s="129"/>
      <c r="F118" s="81"/>
      <c r="G118" s="122"/>
      <c r="H118" s="111"/>
      <c r="I118" s="112"/>
      <c r="J118" s="112"/>
      <c r="K118" s="108"/>
      <c r="L118" s="107"/>
      <c r="M118" s="93"/>
      <c r="N118" s="94"/>
      <c r="O118" s="92"/>
      <c r="P118" s="93"/>
      <c r="Q118" s="117"/>
      <c r="R118" s="116"/>
      <c r="S118" s="114"/>
      <c r="T118" s="104"/>
      <c r="U118" s="92"/>
      <c r="V118" s="92"/>
      <c r="W118" s="25"/>
      <c r="X118" s="92"/>
      <c r="Y118" s="91"/>
      <c r="Z118" s="82"/>
      <c r="AA118" s="84"/>
      <c r="AB118" s="84"/>
      <c r="AC118" s="84"/>
      <c r="AD118" s="84"/>
      <c r="AE118" s="84"/>
      <c r="AF118" s="84"/>
      <c r="AG118" s="84"/>
    </row>
    <row r="119" spans="1:34" customFormat="1">
      <c r="A119">
        <f t="shared" si="105"/>
        <v>57</v>
      </c>
      <c r="B119" s="118"/>
      <c r="C119" s="23"/>
      <c r="D119" s="81"/>
      <c r="E119" s="129"/>
      <c r="F119" s="81"/>
      <c r="G119" s="122"/>
      <c r="H119" s="111"/>
      <c r="I119" s="112"/>
      <c r="J119" s="112"/>
      <c r="K119" s="108"/>
      <c r="L119" s="107"/>
      <c r="M119" s="93"/>
      <c r="N119" s="94"/>
      <c r="O119" s="92"/>
      <c r="P119" s="93"/>
      <c r="Q119" s="117"/>
      <c r="R119" s="116"/>
      <c r="S119" s="114"/>
      <c r="T119" s="104"/>
      <c r="U119" s="92"/>
      <c r="V119" s="92"/>
      <c r="W119" s="25"/>
      <c r="X119" s="92"/>
      <c r="Y119" s="91"/>
      <c r="Z119" s="82"/>
      <c r="AA119" s="84"/>
      <c r="AB119" s="84"/>
      <c r="AC119" s="84"/>
      <c r="AD119" s="84"/>
      <c r="AE119" s="84"/>
      <c r="AF119" s="84"/>
      <c r="AG119" s="84"/>
    </row>
    <row r="120" spans="1:34" customFormat="1">
      <c r="B120" s="118"/>
      <c r="C120" s="23"/>
      <c r="D120" s="81"/>
      <c r="E120" s="129"/>
      <c r="F120" s="81"/>
      <c r="G120" s="122"/>
      <c r="H120" s="111"/>
      <c r="I120" s="112"/>
      <c r="J120" s="112"/>
      <c r="K120" s="108"/>
      <c r="L120" s="107"/>
      <c r="M120" s="93"/>
      <c r="N120" s="94"/>
      <c r="O120" s="92"/>
      <c r="P120" s="93"/>
      <c r="Q120" s="117"/>
      <c r="R120" s="116"/>
      <c r="S120" s="114"/>
      <c r="T120" s="104"/>
      <c r="U120" s="92"/>
      <c r="V120" s="92"/>
      <c r="W120" s="25"/>
      <c r="X120" s="92"/>
      <c r="Y120" s="91"/>
      <c r="Z120" s="82"/>
      <c r="AA120" s="84"/>
      <c r="AB120" s="84"/>
      <c r="AC120" s="84"/>
      <c r="AD120" s="84"/>
      <c r="AE120" s="84"/>
      <c r="AF120" s="84"/>
      <c r="AG120" s="84"/>
    </row>
    <row r="121" spans="1:34" customFormat="1">
      <c r="A121">
        <f t="shared" si="105"/>
        <v>58</v>
      </c>
      <c r="B121" s="118"/>
      <c r="C121" s="23"/>
      <c r="D121" s="81"/>
      <c r="E121" s="129"/>
      <c r="F121" s="81"/>
      <c r="G121" s="122"/>
      <c r="H121" s="111"/>
      <c r="I121" s="112"/>
      <c r="J121" s="112"/>
      <c r="K121" s="108"/>
      <c r="L121" s="107"/>
      <c r="M121" s="93"/>
      <c r="N121" s="94"/>
      <c r="O121" s="92"/>
      <c r="P121" s="93"/>
      <c r="Q121" s="117"/>
      <c r="R121" s="116"/>
      <c r="S121" s="114"/>
      <c r="T121" s="104"/>
      <c r="U121" s="92"/>
      <c r="V121" s="92"/>
      <c r="W121" s="25"/>
      <c r="X121" s="92"/>
      <c r="Y121" s="91"/>
      <c r="Z121" s="82"/>
      <c r="AA121" s="84"/>
      <c r="AB121" s="84"/>
      <c r="AC121" s="84"/>
      <c r="AD121" s="84"/>
      <c r="AE121" s="84"/>
      <c r="AF121" s="84"/>
      <c r="AG121" s="84"/>
    </row>
    <row r="122" spans="1:34" customFormat="1">
      <c r="B122" s="22"/>
      <c r="C122" s="23"/>
      <c r="D122" s="24"/>
      <c r="E122" s="130"/>
      <c r="F122" s="81"/>
      <c r="G122" s="123"/>
      <c r="H122" s="10"/>
      <c r="I122" s="10"/>
      <c r="J122" s="10"/>
      <c r="K122" s="10"/>
      <c r="L122" s="10"/>
      <c r="M122" s="10"/>
      <c r="N122" s="10"/>
      <c r="O122" s="14"/>
      <c r="P122" s="14"/>
      <c r="Q122" s="10"/>
      <c r="R122" s="10"/>
      <c r="S122" s="10"/>
      <c r="T122" s="10"/>
      <c r="U122" s="10"/>
      <c r="V122" s="10"/>
      <c r="W122" s="14"/>
      <c r="X122" s="14"/>
      <c r="Y122" s="14"/>
      <c r="Z122" s="15"/>
      <c r="AA122" s="15"/>
      <c r="AB122" s="186"/>
      <c r="AC122" s="186"/>
      <c r="AD122" s="15"/>
      <c r="AE122" s="15"/>
      <c r="AF122" s="15"/>
      <c r="AG122" s="15"/>
      <c r="AH122" s="14"/>
    </row>
    <row r="123" spans="1:34" customFormat="1">
      <c r="B123" s="22"/>
      <c r="C123" s="23"/>
      <c r="D123" s="24"/>
      <c r="E123" s="130"/>
      <c r="F123" s="24"/>
      <c r="G123" s="12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5"/>
      <c r="AA123" s="15"/>
      <c r="AB123" s="186"/>
      <c r="AC123" s="186"/>
      <c r="AD123" s="15"/>
      <c r="AE123" s="15"/>
      <c r="AF123" s="15"/>
      <c r="AG123" s="15"/>
      <c r="AH123" s="14"/>
    </row>
    <row r="124" spans="1:34" customFormat="1">
      <c r="B124" s="22"/>
      <c r="C124" s="23"/>
      <c r="D124" s="24"/>
      <c r="E124" s="23"/>
      <c r="F124" s="24"/>
      <c r="G124" s="26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5"/>
      <c r="AA124" s="15"/>
      <c r="AB124" s="186"/>
      <c r="AC124" s="186"/>
      <c r="AD124" s="15"/>
      <c r="AE124" s="15"/>
      <c r="AF124" s="15"/>
      <c r="AG124" s="15"/>
      <c r="AH124" s="14"/>
    </row>
    <row r="125" spans="1:34" customFormat="1">
      <c r="B125" s="22"/>
      <c r="C125" s="23"/>
      <c r="D125" s="24"/>
      <c r="E125" s="130"/>
      <c r="F125" s="24"/>
      <c r="G125" s="12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5"/>
      <c r="AA125" s="15"/>
      <c r="AB125" s="186"/>
      <c r="AC125" s="186"/>
      <c r="AD125" s="15"/>
      <c r="AE125" s="15"/>
      <c r="AF125" s="15"/>
      <c r="AG125" s="15"/>
      <c r="AH125" s="14"/>
    </row>
    <row r="126" spans="1:34" customForma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318"/>
      <c r="U126" s="14"/>
      <c r="V126" s="14"/>
      <c r="W126" s="14"/>
      <c r="X126" s="14"/>
      <c r="Y126" s="14"/>
      <c r="Z126" s="15"/>
      <c r="AA126" s="15"/>
      <c r="AB126" s="186"/>
      <c r="AC126" s="186"/>
      <c r="AD126" s="15"/>
      <c r="AE126" s="15"/>
      <c r="AF126" s="15"/>
      <c r="AG126" s="15"/>
      <c r="AH126" s="14"/>
    </row>
    <row r="127" spans="1:34" customForma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318"/>
      <c r="U127" s="14"/>
      <c r="V127" s="14"/>
      <c r="W127" s="14"/>
      <c r="X127" s="14"/>
      <c r="Y127" s="14"/>
      <c r="Z127" s="15"/>
      <c r="AA127" s="15"/>
      <c r="AB127" s="186"/>
      <c r="AC127" s="186"/>
      <c r="AD127" s="15"/>
      <c r="AE127" s="15"/>
      <c r="AF127" s="15"/>
      <c r="AG127" s="15"/>
    </row>
    <row r="128" spans="1:34" customFormat="1">
      <c r="A128" s="14" t="s">
        <v>155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318"/>
      <c r="U128" s="14"/>
      <c r="V128" s="14"/>
      <c r="W128" s="14"/>
      <c r="X128" s="14"/>
      <c r="Y128" s="14"/>
      <c r="Z128" s="15"/>
      <c r="AA128" s="15"/>
      <c r="AB128" s="186"/>
      <c r="AC128" s="186"/>
      <c r="AD128" s="15"/>
      <c r="AE128" s="15"/>
      <c r="AF128" s="15"/>
      <c r="AG128" s="15"/>
    </row>
    <row r="129" spans="1:33" customFormat="1">
      <c r="A129" s="14" t="s">
        <v>155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318"/>
      <c r="U129" s="14"/>
      <c r="V129" s="14"/>
      <c r="W129" s="14"/>
      <c r="X129" s="14"/>
      <c r="Y129" s="14"/>
      <c r="Z129" s="15"/>
      <c r="AA129" s="15"/>
      <c r="AB129" s="186"/>
      <c r="AC129" s="186"/>
      <c r="AD129" s="15"/>
      <c r="AE129" s="15"/>
      <c r="AF129" s="15"/>
      <c r="AG129" s="15"/>
    </row>
    <row r="130" spans="1:33" customFormat="1">
      <c r="A130" s="14" t="s">
        <v>155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318"/>
      <c r="U130" s="14"/>
      <c r="V130" s="14"/>
      <c r="W130" s="14"/>
      <c r="X130" s="14"/>
      <c r="Y130" s="14"/>
      <c r="Z130" s="15"/>
      <c r="AA130" s="15"/>
      <c r="AB130" s="186"/>
      <c r="AC130" s="186"/>
      <c r="AD130" s="15"/>
      <c r="AE130" s="15"/>
      <c r="AF130" s="15"/>
      <c r="AG130" s="15"/>
    </row>
    <row r="131" spans="1:33" customFormat="1">
      <c r="A131" s="14" t="s">
        <v>155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318"/>
      <c r="U131" s="14"/>
      <c r="V131" s="14"/>
      <c r="W131" s="14"/>
      <c r="X131" s="14"/>
      <c r="Y131" s="14"/>
      <c r="Z131" s="15"/>
      <c r="AA131" s="15"/>
      <c r="AB131" s="186"/>
      <c r="AC131" s="186"/>
      <c r="AD131" s="15"/>
      <c r="AE131" s="15"/>
      <c r="AF131" s="15"/>
      <c r="AG131" s="15"/>
    </row>
    <row r="132" spans="1:33" customFormat="1">
      <c r="A132" s="14" t="s">
        <v>155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318"/>
      <c r="U132" s="14"/>
      <c r="V132" s="14"/>
      <c r="W132" s="14"/>
      <c r="X132" s="14"/>
      <c r="Y132" s="14"/>
      <c r="Z132" s="15"/>
      <c r="AA132" s="15"/>
      <c r="AB132" s="186"/>
      <c r="AC132" s="186"/>
      <c r="AD132" s="15"/>
      <c r="AE132" s="15"/>
      <c r="AF132" s="15"/>
      <c r="AG132" s="15"/>
    </row>
    <row r="133" spans="1:33" customFormat="1">
      <c r="A133" s="14" t="s">
        <v>155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318"/>
      <c r="U133" s="14"/>
      <c r="V133" s="14"/>
      <c r="W133" s="14"/>
      <c r="X133" s="14"/>
      <c r="Y133" s="14"/>
      <c r="Z133" s="15"/>
      <c r="AA133" s="15"/>
      <c r="AB133" s="186"/>
      <c r="AC133" s="186"/>
      <c r="AD133" s="15"/>
      <c r="AE133" s="15"/>
      <c r="AF133" s="15"/>
      <c r="AG133" s="15"/>
    </row>
    <row r="134" spans="1:33" customFormat="1">
      <c r="A134" s="14" t="s">
        <v>155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318"/>
      <c r="U134" s="14"/>
      <c r="V134" s="14"/>
      <c r="W134" s="14"/>
      <c r="X134" s="14"/>
      <c r="Y134" s="14"/>
      <c r="Z134" s="15"/>
      <c r="AA134" s="15"/>
      <c r="AB134" s="186"/>
      <c r="AC134" s="186"/>
      <c r="AD134" s="15"/>
      <c r="AE134" s="15"/>
      <c r="AF134" s="15"/>
      <c r="AG134" s="15"/>
    </row>
    <row r="135" spans="1:33" customFormat="1">
      <c r="A135" s="14" t="s">
        <v>155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318"/>
      <c r="U135" s="14"/>
      <c r="V135" s="14"/>
      <c r="W135" s="14"/>
      <c r="X135" s="14"/>
      <c r="Y135" s="14"/>
      <c r="Z135" s="15"/>
      <c r="AA135" s="15"/>
      <c r="AB135" s="186"/>
      <c r="AC135" s="186"/>
      <c r="AD135" s="15"/>
      <c r="AE135" s="15"/>
      <c r="AF135" s="15"/>
      <c r="AG135" s="15"/>
    </row>
    <row r="136" spans="1:33" customFormat="1">
      <c r="A136" s="14" t="s">
        <v>155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318"/>
      <c r="U136" s="14"/>
      <c r="V136" s="14"/>
      <c r="W136" s="14"/>
      <c r="X136" s="14"/>
      <c r="Y136" s="14"/>
      <c r="Z136" s="15"/>
      <c r="AA136" s="15"/>
      <c r="AB136" s="186"/>
      <c r="AC136" s="186"/>
      <c r="AD136" s="15"/>
      <c r="AE136" s="15"/>
      <c r="AF136" s="15"/>
      <c r="AG136" s="15"/>
    </row>
    <row r="137" spans="1:33" customFormat="1">
      <c r="A137" s="14" t="s">
        <v>155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318"/>
      <c r="U137" s="14"/>
      <c r="V137" s="14"/>
      <c r="W137" s="14"/>
      <c r="X137" s="14"/>
      <c r="Y137" s="14"/>
      <c r="Z137" s="15"/>
      <c r="AA137" s="15"/>
      <c r="AB137" s="186"/>
      <c r="AC137" s="186"/>
      <c r="AD137" s="15"/>
      <c r="AE137" s="15"/>
      <c r="AF137" s="15"/>
      <c r="AG137" s="15"/>
    </row>
    <row r="138" spans="1:33" customFormat="1">
      <c r="A138" s="14" t="s">
        <v>155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318"/>
      <c r="U138" s="14"/>
      <c r="V138" s="14"/>
      <c r="W138" s="14"/>
      <c r="X138" s="14"/>
      <c r="Y138" s="14"/>
      <c r="Z138" s="15"/>
      <c r="AA138" s="15"/>
      <c r="AB138" s="186"/>
      <c r="AC138" s="186"/>
      <c r="AD138" s="15"/>
      <c r="AE138" s="15"/>
      <c r="AF138" s="15"/>
      <c r="AG138" s="15"/>
    </row>
    <row r="139" spans="1:33" customFormat="1">
      <c r="A139" s="14" t="s">
        <v>155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318"/>
      <c r="U139" s="14"/>
      <c r="V139" s="14"/>
      <c r="W139" s="14"/>
      <c r="X139" s="14"/>
      <c r="Y139" s="14"/>
      <c r="Z139" s="15"/>
      <c r="AA139" s="15"/>
      <c r="AB139" s="186"/>
      <c r="AC139" s="186"/>
      <c r="AD139" s="15"/>
      <c r="AE139" s="15"/>
      <c r="AF139" s="15"/>
      <c r="AG139" s="15"/>
    </row>
    <row r="140" spans="1:33" customFormat="1">
      <c r="A140" s="14" t="s">
        <v>155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5"/>
      <c r="AA140" s="15"/>
      <c r="AB140" s="186"/>
      <c r="AC140" s="186"/>
      <c r="AD140" s="15"/>
      <c r="AE140" s="15"/>
      <c r="AF140" s="15"/>
      <c r="AG140" s="15"/>
    </row>
    <row r="141" spans="1:33" customFormat="1">
      <c r="A141" s="14" t="s">
        <v>155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5"/>
      <c r="AA141" s="15"/>
      <c r="AB141" s="186"/>
      <c r="AC141" s="186"/>
      <c r="AD141" s="15"/>
      <c r="AE141" s="15"/>
      <c r="AF141" s="15"/>
      <c r="AG141" s="15"/>
    </row>
    <row r="142" spans="1:33" customFormat="1">
      <c r="A142" s="14" t="s">
        <v>155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5"/>
      <c r="AA142" s="15"/>
      <c r="AB142" s="186"/>
      <c r="AC142" s="186"/>
      <c r="AD142" s="15"/>
      <c r="AE142" s="15"/>
      <c r="AF142" s="15"/>
      <c r="AG142" s="15"/>
    </row>
    <row r="143" spans="1:33" customFormat="1">
      <c r="A143" s="14" t="s">
        <v>155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5"/>
      <c r="AA143" s="15"/>
      <c r="AB143" s="186"/>
      <c r="AC143" s="186"/>
      <c r="AD143" s="15"/>
      <c r="AE143" s="15"/>
      <c r="AF143" s="15"/>
      <c r="AG143" s="15"/>
    </row>
    <row r="144" spans="1:33" customFormat="1">
      <c r="A144" s="14" t="s">
        <v>155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5"/>
      <c r="AA144" s="15"/>
      <c r="AB144" s="186"/>
      <c r="AC144" s="186"/>
      <c r="AD144" s="15"/>
      <c r="AE144" s="15"/>
      <c r="AF144" s="15"/>
      <c r="AG144" s="15"/>
    </row>
    <row r="145" spans="1:33" customFormat="1">
      <c r="A145" s="14" t="s">
        <v>155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5"/>
      <c r="AA145" s="15"/>
      <c r="AB145" s="186"/>
      <c r="AC145" s="186"/>
      <c r="AD145" s="15"/>
      <c r="AE145" s="15"/>
      <c r="AF145" s="15"/>
      <c r="AG145" s="15"/>
    </row>
    <row r="146" spans="1:33" customFormat="1">
      <c r="A146" s="14" t="s">
        <v>155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5"/>
      <c r="AA146" s="15"/>
      <c r="AB146" s="186"/>
      <c r="AC146" s="186"/>
      <c r="AD146" s="15"/>
      <c r="AE146" s="15"/>
      <c r="AF146" s="15"/>
      <c r="AG146" s="15"/>
    </row>
    <row r="147" spans="1:33" customFormat="1">
      <c r="A147" s="14" t="s">
        <v>155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5"/>
      <c r="AA147" s="15"/>
      <c r="AB147" s="186"/>
      <c r="AC147" s="186"/>
      <c r="AD147" s="15"/>
      <c r="AE147" s="15"/>
      <c r="AF147" s="15"/>
      <c r="AG147" s="15"/>
    </row>
    <row r="148" spans="1:33" customFormat="1">
      <c r="A148" s="14" t="s">
        <v>155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5"/>
      <c r="AA148" s="15"/>
      <c r="AB148" s="186"/>
      <c r="AC148" s="186"/>
      <c r="AD148" s="15"/>
      <c r="AE148" s="15"/>
      <c r="AF148" s="15"/>
      <c r="AG148" s="15"/>
    </row>
    <row r="149" spans="1:33" customFormat="1">
      <c r="A149" s="14" t="s">
        <v>155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5"/>
      <c r="AA149" s="15"/>
      <c r="AB149" s="186"/>
      <c r="AC149" s="186"/>
      <c r="AD149" s="15"/>
      <c r="AE149" s="15"/>
      <c r="AF149" s="15"/>
      <c r="AG149" s="15"/>
    </row>
    <row r="150" spans="1:33" customFormat="1">
      <c r="A150" s="14" t="s">
        <v>155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5"/>
      <c r="AA150" s="15"/>
      <c r="AB150" s="186"/>
      <c r="AC150" s="186"/>
      <c r="AD150" s="15"/>
      <c r="AE150" s="15"/>
      <c r="AF150" s="15"/>
      <c r="AG150" s="15"/>
    </row>
    <row r="151" spans="1:33" customFormat="1">
      <c r="A151" s="14" t="s">
        <v>155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5"/>
      <c r="AA151" s="15"/>
      <c r="AB151" s="186"/>
      <c r="AC151" s="186"/>
      <c r="AD151" s="15"/>
      <c r="AE151" s="15"/>
      <c r="AF151" s="15"/>
      <c r="AG151" s="15"/>
    </row>
    <row r="152" spans="1:33" customFormat="1">
      <c r="A152" s="14" t="s">
        <v>155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5"/>
      <c r="AA152" s="15"/>
      <c r="AB152" s="186"/>
      <c r="AC152" s="186"/>
      <c r="AD152" s="15"/>
      <c r="AE152" s="15"/>
      <c r="AF152" s="15"/>
      <c r="AG152" s="15"/>
    </row>
    <row r="153" spans="1:33" customFormat="1">
      <c r="A153" s="14" t="s">
        <v>155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5"/>
      <c r="AA153" s="15"/>
      <c r="AB153" s="186"/>
      <c r="AC153" s="186"/>
      <c r="AD153" s="15"/>
      <c r="AE153" s="15"/>
      <c r="AF153" s="15"/>
      <c r="AG153" s="15"/>
    </row>
    <row r="154" spans="1:33" customFormat="1">
      <c r="A154" s="14" t="s">
        <v>155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5"/>
      <c r="AA154" s="15"/>
      <c r="AB154" s="186"/>
      <c r="AC154" s="186"/>
      <c r="AD154" s="15"/>
      <c r="AE154" s="15"/>
      <c r="AF154" s="15"/>
      <c r="AG154" s="15"/>
    </row>
    <row r="155" spans="1:33" customFormat="1">
      <c r="A155" s="14" t="s">
        <v>155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5"/>
      <c r="AA155" s="15"/>
      <c r="AB155" s="186"/>
      <c r="AC155" s="186"/>
      <c r="AD155" s="15"/>
      <c r="AE155" s="15"/>
      <c r="AF155" s="15"/>
      <c r="AG155" s="15"/>
    </row>
    <row r="156" spans="1:33" customFormat="1">
      <c r="A156" s="14" t="s">
        <v>155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5"/>
      <c r="AA156" s="15"/>
      <c r="AB156" s="186"/>
      <c r="AC156" s="186"/>
      <c r="AD156" s="15"/>
      <c r="AE156" s="15"/>
      <c r="AF156" s="15"/>
      <c r="AG156" s="15"/>
    </row>
    <row r="157" spans="1:33" customFormat="1">
      <c r="A157" s="14" t="s">
        <v>155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5"/>
      <c r="AA157" s="15"/>
      <c r="AB157" s="186"/>
      <c r="AC157" s="186"/>
      <c r="AD157" s="15"/>
      <c r="AE157" s="15"/>
      <c r="AF157" s="15"/>
      <c r="AG157" s="15"/>
    </row>
    <row r="158" spans="1:33" customFormat="1">
      <c r="A158" s="14" t="s">
        <v>155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5"/>
      <c r="AA158" s="15"/>
      <c r="AB158" s="186"/>
      <c r="AC158" s="186"/>
      <c r="AD158" s="15"/>
      <c r="AE158" s="15"/>
      <c r="AF158" s="15"/>
      <c r="AG158" s="15"/>
    </row>
    <row r="159" spans="1:33" customFormat="1">
      <c r="A159" s="14" t="s">
        <v>155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5"/>
      <c r="AA159" s="15"/>
      <c r="AB159" s="186"/>
      <c r="AC159" s="186"/>
      <c r="AD159" s="15"/>
      <c r="AE159" s="15"/>
      <c r="AF159" s="15"/>
      <c r="AG159" s="15"/>
    </row>
    <row r="160" spans="1:33" customFormat="1">
      <c r="A160" s="14" t="s">
        <v>155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5"/>
      <c r="AA160" s="15"/>
      <c r="AB160" s="186"/>
      <c r="AC160" s="186"/>
      <c r="AD160" s="15"/>
      <c r="AE160" s="15"/>
      <c r="AF160" s="15"/>
      <c r="AG160" s="15"/>
    </row>
    <row r="161" spans="1:33" customFormat="1">
      <c r="A161" s="14" t="s">
        <v>155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5"/>
      <c r="AA161" s="15"/>
      <c r="AB161" s="186"/>
      <c r="AC161" s="186"/>
      <c r="AD161" s="15"/>
      <c r="AE161" s="15"/>
      <c r="AF161" s="15"/>
      <c r="AG161" s="15"/>
    </row>
    <row r="162" spans="1:33" customFormat="1">
      <c r="A162" s="14" t="s">
        <v>155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5"/>
      <c r="AA162" s="15"/>
      <c r="AB162" s="186"/>
      <c r="AC162" s="186"/>
      <c r="AD162" s="15"/>
      <c r="AE162" s="15"/>
      <c r="AF162" s="15"/>
      <c r="AG162" s="15"/>
    </row>
    <row r="163" spans="1:33" customFormat="1">
      <c r="A163" s="14" t="s">
        <v>155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5"/>
      <c r="AA163" s="15"/>
      <c r="AB163" s="186"/>
      <c r="AC163" s="186"/>
      <c r="AD163" s="15"/>
      <c r="AE163" s="15"/>
      <c r="AF163" s="15"/>
      <c r="AG163" s="15"/>
    </row>
    <row r="164" spans="1:33" customFormat="1">
      <c r="A164" s="14" t="s">
        <v>155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5"/>
      <c r="AA164" s="15"/>
      <c r="AB164" s="186"/>
      <c r="AC164" s="186"/>
      <c r="AD164" s="15"/>
      <c r="AE164" s="15"/>
      <c r="AF164" s="15"/>
      <c r="AG164" s="15"/>
    </row>
    <row r="165" spans="1:33" customFormat="1">
      <c r="A165" s="14" t="s">
        <v>155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5"/>
      <c r="AA165" s="15"/>
      <c r="AB165" s="186"/>
      <c r="AC165" s="186"/>
      <c r="AD165" s="15"/>
      <c r="AE165" s="15"/>
      <c r="AF165" s="15"/>
      <c r="AG165" s="15"/>
    </row>
    <row r="166" spans="1:33" customFormat="1">
      <c r="A166" s="14" t="s">
        <v>155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5"/>
      <c r="AA166" s="15"/>
      <c r="AB166" s="186"/>
      <c r="AC166" s="186"/>
      <c r="AD166" s="15"/>
      <c r="AE166" s="15"/>
      <c r="AF166" s="15"/>
      <c r="AG166" s="15"/>
    </row>
    <row r="167" spans="1:33" customFormat="1">
      <c r="A167" s="14" t="s">
        <v>155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5"/>
      <c r="AA167" s="15"/>
      <c r="AB167" s="186"/>
      <c r="AC167" s="186"/>
      <c r="AD167" s="15"/>
      <c r="AE167" s="15"/>
      <c r="AF167" s="15"/>
      <c r="AG167" s="15"/>
    </row>
    <row r="168" spans="1:33" customFormat="1">
      <c r="A168" s="14" t="s">
        <v>155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5"/>
      <c r="AA168" s="15"/>
      <c r="AB168" s="186"/>
      <c r="AC168" s="186"/>
      <c r="AD168" s="15"/>
      <c r="AE168" s="15"/>
      <c r="AF168" s="15"/>
      <c r="AG168" s="15"/>
    </row>
    <row r="169" spans="1:33" customFormat="1">
      <c r="A169" s="14" t="s">
        <v>155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5"/>
      <c r="AA169" s="15"/>
      <c r="AB169" s="186"/>
      <c r="AC169" s="186"/>
      <c r="AD169" s="15"/>
      <c r="AE169" s="15"/>
      <c r="AF169" s="15"/>
      <c r="AG169" s="15"/>
    </row>
    <row r="170" spans="1:33" customFormat="1">
      <c r="A170" s="14" t="s">
        <v>155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5"/>
      <c r="AA170" s="15"/>
      <c r="AB170" s="186"/>
      <c r="AC170" s="186"/>
      <c r="AD170" s="15"/>
      <c r="AE170" s="15"/>
      <c r="AF170" s="15"/>
      <c r="AG170" s="15"/>
    </row>
    <row r="171" spans="1:33" customFormat="1">
      <c r="A171" s="14" t="s">
        <v>155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5"/>
      <c r="AA171" s="15"/>
      <c r="AB171" s="186"/>
      <c r="AC171" s="186"/>
      <c r="AD171" s="15"/>
      <c r="AE171" s="15"/>
      <c r="AF171" s="15"/>
      <c r="AG171" s="15"/>
    </row>
    <row r="172" spans="1:33" customFormat="1">
      <c r="A172" s="14" t="s">
        <v>155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5"/>
      <c r="AA172" s="15"/>
      <c r="AB172" s="186"/>
      <c r="AC172" s="186"/>
      <c r="AD172" s="15"/>
      <c r="AE172" s="15"/>
      <c r="AF172" s="15"/>
      <c r="AG172" s="15"/>
    </row>
    <row r="173" spans="1:33" customFormat="1">
      <c r="A173" s="14" t="s">
        <v>155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5"/>
      <c r="AA173" s="15"/>
      <c r="AB173" s="186"/>
      <c r="AC173" s="186"/>
      <c r="AD173" s="15"/>
      <c r="AE173" s="15"/>
      <c r="AF173" s="15"/>
      <c r="AG173" s="15"/>
    </row>
    <row r="174" spans="1:33" customFormat="1">
      <c r="A174" s="14" t="s">
        <v>155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5"/>
      <c r="AA174" s="15"/>
      <c r="AB174" s="186"/>
      <c r="AC174" s="186"/>
      <c r="AD174" s="15"/>
      <c r="AE174" s="15"/>
      <c r="AF174" s="15"/>
      <c r="AG174" s="15"/>
    </row>
    <row r="175" spans="1:33" customFormat="1">
      <c r="A175" s="14" t="s">
        <v>155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5"/>
      <c r="AA175" s="15"/>
      <c r="AB175" s="186"/>
      <c r="AC175" s="186"/>
      <c r="AD175" s="15"/>
      <c r="AE175" s="15"/>
      <c r="AF175" s="15"/>
      <c r="AG175" s="15"/>
    </row>
    <row r="176" spans="1:33" customFormat="1">
      <c r="A176" s="14" t="s">
        <v>155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5"/>
      <c r="AA176" s="15"/>
      <c r="AB176" s="186"/>
      <c r="AC176" s="186"/>
      <c r="AD176" s="15"/>
      <c r="AE176" s="15"/>
      <c r="AF176" s="15"/>
      <c r="AG176" s="15"/>
    </row>
    <row r="177" spans="1:33" customFormat="1">
      <c r="A177" s="14" t="s">
        <v>155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5"/>
      <c r="AA177" s="15"/>
      <c r="AB177" s="186"/>
      <c r="AC177" s="186"/>
      <c r="AD177" s="15"/>
      <c r="AE177" s="15"/>
      <c r="AF177" s="15"/>
      <c r="AG177" s="15"/>
    </row>
    <row r="178" spans="1:33" customFormat="1">
      <c r="A178" s="14" t="s">
        <v>155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5"/>
      <c r="AA178" s="15"/>
      <c r="AB178" s="186"/>
      <c r="AC178" s="186"/>
      <c r="AD178" s="15"/>
      <c r="AE178" s="15"/>
      <c r="AF178" s="15"/>
      <c r="AG178" s="15"/>
    </row>
    <row r="179" spans="1:33" customFormat="1">
      <c r="A179" s="14" t="s">
        <v>155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5"/>
      <c r="AA179" s="15"/>
      <c r="AB179" s="186"/>
      <c r="AC179" s="186"/>
      <c r="AD179" s="15"/>
      <c r="AE179" s="15"/>
      <c r="AF179" s="15"/>
      <c r="AG179" s="15"/>
    </row>
    <row r="180" spans="1:33" customFormat="1">
      <c r="A180" s="14" t="s">
        <v>155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5"/>
      <c r="AA180" s="15"/>
      <c r="AB180" s="186"/>
      <c r="AC180" s="186"/>
      <c r="AD180" s="15"/>
      <c r="AE180" s="15"/>
      <c r="AF180" s="15"/>
      <c r="AG180" s="15"/>
    </row>
    <row r="181" spans="1:33" customFormat="1">
      <c r="A181" s="14" t="s">
        <v>155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5"/>
      <c r="AA181" s="15"/>
      <c r="AB181" s="186"/>
      <c r="AC181" s="186"/>
      <c r="AD181" s="15"/>
      <c r="AE181" s="15"/>
      <c r="AF181" s="15"/>
      <c r="AG181" s="15"/>
    </row>
    <row r="182" spans="1:33" customFormat="1">
      <c r="A182" s="14" t="s">
        <v>155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5"/>
      <c r="AA182" s="15"/>
      <c r="AB182" s="186"/>
      <c r="AC182" s="186"/>
      <c r="AD182" s="15"/>
      <c r="AE182" s="15"/>
      <c r="AF182" s="15"/>
      <c r="AG182" s="15"/>
    </row>
    <row r="183" spans="1:33" customFormat="1">
      <c r="A183" s="14" t="s">
        <v>155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5"/>
      <c r="AA183" s="15"/>
      <c r="AB183" s="186"/>
      <c r="AC183" s="186"/>
      <c r="AD183" s="15"/>
      <c r="AE183" s="15"/>
      <c r="AF183" s="15"/>
      <c r="AG183" s="15"/>
    </row>
    <row r="184" spans="1:33" customFormat="1">
      <c r="A184" s="14" t="s">
        <v>155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5"/>
      <c r="AA184" s="15"/>
      <c r="AB184" s="186"/>
      <c r="AC184" s="186"/>
      <c r="AD184" s="15"/>
      <c r="AE184" s="15"/>
      <c r="AF184" s="15"/>
      <c r="AG184" s="15"/>
    </row>
    <row r="185" spans="1:33" customFormat="1">
      <c r="A185" s="14" t="s">
        <v>155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5"/>
      <c r="AA185" s="15"/>
      <c r="AB185" s="186"/>
      <c r="AC185" s="186"/>
      <c r="AD185" s="15"/>
      <c r="AE185" s="15"/>
      <c r="AF185" s="15"/>
      <c r="AG185" s="15"/>
    </row>
    <row r="186" spans="1:33" customFormat="1">
      <c r="A186" s="14" t="s">
        <v>155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5"/>
      <c r="AA186" s="15"/>
      <c r="AB186" s="186"/>
      <c r="AC186" s="186"/>
      <c r="AD186" s="15"/>
      <c r="AE186" s="15"/>
      <c r="AF186" s="15"/>
      <c r="AG186" s="15"/>
    </row>
    <row r="187" spans="1:33" customFormat="1">
      <c r="A187" s="14" t="s">
        <v>155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5"/>
      <c r="AA187" s="15"/>
      <c r="AB187" s="186"/>
      <c r="AC187" s="186"/>
      <c r="AD187" s="15"/>
      <c r="AE187" s="15"/>
      <c r="AF187" s="15"/>
      <c r="AG187" s="15"/>
    </row>
    <row r="188" spans="1:33" customFormat="1">
      <c r="A188" s="14" t="s">
        <v>155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5"/>
      <c r="AA188" s="15"/>
      <c r="AB188" s="186"/>
      <c r="AC188" s="186"/>
      <c r="AD188" s="15"/>
      <c r="AE188" s="15"/>
      <c r="AF188" s="15"/>
      <c r="AG188" s="15"/>
    </row>
    <row r="189" spans="1:33" customFormat="1">
      <c r="A189" s="14" t="s">
        <v>155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5"/>
      <c r="AA189" s="15"/>
      <c r="AB189" s="186"/>
      <c r="AC189" s="186"/>
      <c r="AD189" s="15"/>
      <c r="AE189" s="15"/>
      <c r="AF189" s="15"/>
      <c r="AG189" s="15"/>
    </row>
    <row r="190" spans="1:33" customFormat="1">
      <c r="A190" s="14" t="s">
        <v>155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5"/>
      <c r="AA190" s="15"/>
      <c r="AB190" s="186"/>
      <c r="AC190" s="186"/>
      <c r="AD190" s="15"/>
      <c r="AE190" s="15"/>
      <c r="AF190" s="15"/>
      <c r="AG190" s="15"/>
    </row>
    <row r="191" spans="1:33" customFormat="1">
      <c r="A191" s="14" t="s">
        <v>155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5"/>
      <c r="AA191" s="15"/>
      <c r="AB191" s="186"/>
      <c r="AC191" s="186"/>
      <c r="AD191" s="15"/>
      <c r="AE191" s="15"/>
      <c r="AF191" s="15"/>
      <c r="AG191" s="15"/>
    </row>
    <row r="192" spans="1:33" customFormat="1">
      <c r="A192" s="14" t="s">
        <v>155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5"/>
      <c r="AA192" s="15"/>
      <c r="AB192" s="186"/>
      <c r="AC192" s="186"/>
      <c r="AD192" s="15"/>
      <c r="AE192" s="15"/>
      <c r="AF192" s="15"/>
      <c r="AG192" s="15"/>
    </row>
    <row r="193" spans="1:33" customFormat="1">
      <c r="A193" s="14" t="s">
        <v>155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5"/>
      <c r="AA193" s="15"/>
      <c r="AB193" s="186"/>
      <c r="AC193" s="186"/>
      <c r="AD193" s="15"/>
      <c r="AE193" s="15"/>
      <c r="AF193" s="15"/>
      <c r="AG193" s="15"/>
    </row>
    <row r="194" spans="1:33" customFormat="1">
      <c r="A194" s="14" t="s">
        <v>155</v>
      </c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5"/>
      <c r="AA194" s="15"/>
      <c r="AB194" s="186"/>
      <c r="AC194" s="186"/>
      <c r="AD194" s="15"/>
      <c r="AE194" s="15"/>
      <c r="AF194" s="15"/>
      <c r="AG194" s="15"/>
    </row>
    <row r="195" spans="1:33" customFormat="1">
      <c r="A195" s="14" t="s">
        <v>155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5"/>
      <c r="AA195" s="15"/>
      <c r="AB195" s="186"/>
      <c r="AC195" s="186"/>
      <c r="AD195" s="15"/>
      <c r="AE195" s="15"/>
      <c r="AF195" s="15"/>
      <c r="AG195" s="15"/>
    </row>
    <row r="196" spans="1:33" customFormat="1">
      <c r="A196" s="14" t="s">
        <v>155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5"/>
      <c r="AA196" s="15"/>
      <c r="AB196" s="186"/>
      <c r="AC196" s="186"/>
      <c r="AD196" s="15"/>
      <c r="AE196" s="15"/>
      <c r="AF196" s="15"/>
      <c r="AG196" s="15"/>
    </row>
    <row r="197" spans="1:33" customFormat="1">
      <c r="A197" s="14" t="s">
        <v>155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5"/>
      <c r="AA197" s="15"/>
      <c r="AB197" s="186"/>
      <c r="AC197" s="186"/>
      <c r="AD197" s="15"/>
      <c r="AE197" s="15"/>
      <c r="AF197" s="15"/>
      <c r="AG197" s="15"/>
    </row>
    <row r="198" spans="1:33" customFormat="1">
      <c r="A198" s="14" t="s">
        <v>155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5"/>
      <c r="AA198" s="15"/>
      <c r="AB198" s="186"/>
      <c r="AC198" s="186"/>
      <c r="AD198" s="15"/>
      <c r="AE198" s="15"/>
      <c r="AF198" s="15"/>
      <c r="AG198" s="15"/>
    </row>
    <row r="199" spans="1:33" customFormat="1">
      <c r="A199" s="14" t="s">
        <v>155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5"/>
      <c r="AA199" s="15"/>
      <c r="AB199" s="186"/>
      <c r="AC199" s="186"/>
      <c r="AD199" s="15"/>
      <c r="AE199" s="15"/>
      <c r="AF199" s="15"/>
      <c r="AG199" s="15"/>
    </row>
    <row r="200" spans="1:33" customFormat="1">
      <c r="A200" s="14" t="s">
        <v>155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5"/>
      <c r="AA200" s="15"/>
      <c r="AB200" s="186"/>
      <c r="AC200" s="186"/>
      <c r="AD200" s="15"/>
      <c r="AE200" s="15"/>
      <c r="AF200" s="15"/>
      <c r="AG200" s="15"/>
    </row>
    <row r="201" spans="1:33" customFormat="1">
      <c r="A201" s="14" t="s">
        <v>155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5"/>
      <c r="AA201" s="15"/>
      <c r="AB201" s="186"/>
      <c r="AC201" s="186"/>
      <c r="AD201" s="15"/>
      <c r="AE201" s="15"/>
      <c r="AF201" s="15"/>
      <c r="AG201" s="15"/>
    </row>
    <row r="202" spans="1:33" customFormat="1">
      <c r="A202" s="14" t="s">
        <v>155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5"/>
      <c r="AA202" s="15"/>
      <c r="AB202" s="186"/>
      <c r="AC202" s="186"/>
      <c r="AD202" s="15"/>
      <c r="AE202" s="15"/>
      <c r="AF202" s="15"/>
      <c r="AG202" s="15"/>
    </row>
    <row r="203" spans="1:33" customFormat="1">
      <c r="A203" s="14" t="s">
        <v>155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5"/>
      <c r="AA203" s="15"/>
      <c r="AB203" s="186"/>
      <c r="AC203" s="186"/>
      <c r="AD203" s="15"/>
      <c r="AE203" s="15"/>
      <c r="AF203" s="15"/>
      <c r="AG203" s="15"/>
    </row>
    <row r="204" spans="1:33" customFormat="1">
      <c r="A204" s="14" t="s">
        <v>155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5"/>
      <c r="AA204" s="15"/>
      <c r="AB204" s="186"/>
      <c r="AC204" s="186"/>
      <c r="AD204" s="15"/>
      <c r="AE204" s="15"/>
      <c r="AF204" s="15"/>
      <c r="AG204" s="15"/>
    </row>
    <row r="205" spans="1:33" customFormat="1">
      <c r="A205" s="14" t="s">
        <v>155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5"/>
      <c r="AA205" s="15"/>
      <c r="AB205" s="186"/>
      <c r="AC205" s="186"/>
      <c r="AD205" s="15"/>
      <c r="AE205" s="15"/>
      <c r="AF205" s="15"/>
      <c r="AG205" s="15"/>
    </row>
    <row r="206" spans="1:33" customFormat="1">
      <c r="A206" s="14" t="s">
        <v>155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5"/>
      <c r="AA206" s="15"/>
      <c r="AB206" s="186"/>
      <c r="AC206" s="186"/>
      <c r="AD206" s="15"/>
      <c r="AE206" s="15"/>
      <c r="AF206" s="15"/>
      <c r="AG206" s="15"/>
    </row>
    <row r="207" spans="1:33" customFormat="1">
      <c r="A207" s="14" t="s">
        <v>155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5"/>
      <c r="AA207" s="15"/>
      <c r="AB207" s="186"/>
      <c r="AC207" s="186"/>
      <c r="AD207" s="15"/>
      <c r="AE207" s="15"/>
      <c r="AF207" s="15"/>
      <c r="AG207" s="15"/>
    </row>
    <row r="208" spans="1:33" customFormat="1">
      <c r="A208" s="14" t="s">
        <v>155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5"/>
      <c r="AA208" s="15"/>
      <c r="AB208" s="186"/>
      <c r="AC208" s="186"/>
      <c r="AD208" s="15"/>
      <c r="AE208" s="15"/>
      <c r="AF208" s="15"/>
      <c r="AG208" s="15"/>
    </row>
    <row r="209" spans="1:33" customFormat="1">
      <c r="A209" s="14" t="s">
        <v>155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5"/>
      <c r="AA209" s="15"/>
      <c r="AB209" s="186"/>
      <c r="AC209" s="186"/>
      <c r="AD209" s="15"/>
      <c r="AE209" s="15"/>
      <c r="AF209" s="15"/>
      <c r="AG209" s="15"/>
    </row>
    <row r="210" spans="1:33" customFormat="1">
      <c r="A210" s="14" t="s">
        <v>155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5"/>
      <c r="AA210" s="15"/>
      <c r="AB210" s="186"/>
      <c r="AC210" s="186"/>
      <c r="AD210" s="15"/>
      <c r="AE210" s="15"/>
      <c r="AF210" s="15"/>
      <c r="AG210" s="15"/>
    </row>
    <row r="211" spans="1:33" customFormat="1">
      <c r="A211" s="14" t="s">
        <v>155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5"/>
      <c r="AA211" s="15"/>
      <c r="AB211" s="186"/>
      <c r="AC211" s="186"/>
      <c r="AD211" s="15"/>
      <c r="AE211" s="15"/>
      <c r="AF211" s="15"/>
      <c r="AG211" s="15"/>
    </row>
    <row r="212" spans="1:33" customFormat="1">
      <c r="A212" s="14" t="s">
        <v>155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5"/>
      <c r="AA212" s="15"/>
      <c r="AB212" s="186"/>
      <c r="AC212" s="186"/>
      <c r="AD212" s="15"/>
      <c r="AE212" s="15"/>
      <c r="AF212" s="15"/>
      <c r="AG212" s="15"/>
    </row>
    <row r="213" spans="1:33" customFormat="1">
      <c r="A213" s="14" t="s">
        <v>155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5"/>
      <c r="AA213" s="15"/>
      <c r="AB213" s="186"/>
      <c r="AC213" s="186"/>
      <c r="AD213" s="15"/>
      <c r="AE213" s="15"/>
      <c r="AF213" s="15"/>
      <c r="AG213" s="15"/>
    </row>
    <row r="214" spans="1:33" customFormat="1">
      <c r="A214" s="14" t="s">
        <v>155</v>
      </c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5"/>
      <c r="AA214" s="15"/>
      <c r="AB214" s="186"/>
      <c r="AC214" s="186"/>
      <c r="AD214" s="15"/>
      <c r="AE214" s="15"/>
      <c r="AF214" s="15"/>
      <c r="AG214" s="15"/>
    </row>
    <row r="215" spans="1:33" customFormat="1">
      <c r="A215" s="14" t="s">
        <v>155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5"/>
      <c r="AA215" s="15"/>
      <c r="AB215" s="186"/>
      <c r="AC215" s="186"/>
      <c r="AD215" s="15"/>
      <c r="AE215" s="15"/>
      <c r="AF215" s="15"/>
      <c r="AG215" s="15"/>
    </row>
    <row r="216" spans="1:33" customFormat="1">
      <c r="A216" s="14" t="s">
        <v>155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5"/>
      <c r="AA216" s="15"/>
      <c r="AB216" s="186"/>
      <c r="AC216" s="186"/>
      <c r="AD216" s="15"/>
      <c r="AE216" s="15"/>
      <c r="AF216" s="15"/>
      <c r="AG216" s="15"/>
    </row>
    <row r="217" spans="1:33" customFormat="1">
      <c r="A217" s="14" t="s">
        <v>155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5"/>
      <c r="AA217" s="15"/>
      <c r="AB217" s="186"/>
      <c r="AC217" s="186"/>
      <c r="AD217" s="15"/>
      <c r="AE217" s="15"/>
      <c r="AF217" s="15"/>
      <c r="AG217" s="15"/>
    </row>
    <row r="218" spans="1:33" customFormat="1">
      <c r="A218" s="14" t="s">
        <v>155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5"/>
      <c r="AA218" s="15"/>
      <c r="AB218" s="186"/>
      <c r="AC218" s="186"/>
      <c r="AD218" s="15"/>
      <c r="AE218" s="15"/>
      <c r="AF218" s="15"/>
      <c r="AG218" s="15"/>
    </row>
    <row r="219" spans="1:33" customFormat="1">
      <c r="A219" s="14" t="s">
        <v>155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5"/>
      <c r="AA219" s="15"/>
      <c r="AB219" s="186"/>
      <c r="AC219" s="186"/>
      <c r="AD219" s="15"/>
      <c r="AE219" s="15"/>
      <c r="AF219" s="15"/>
      <c r="AG219" s="15"/>
    </row>
    <row r="220" spans="1:33" customForma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5"/>
      <c r="AA220" s="15"/>
      <c r="AB220" s="186"/>
      <c r="AC220" s="186"/>
      <c r="AD220" s="15"/>
      <c r="AE220" s="15"/>
      <c r="AF220" s="15"/>
      <c r="AG220" s="15"/>
    </row>
    <row r="221" spans="1:33" customForma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5"/>
      <c r="AA221" s="15"/>
      <c r="AB221" s="186"/>
      <c r="AC221" s="186"/>
      <c r="AD221" s="15"/>
      <c r="AE221" s="15"/>
      <c r="AF221" s="15"/>
      <c r="AG221" s="15"/>
    </row>
    <row r="222" spans="1:33" customForma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5"/>
      <c r="AA222" s="15"/>
      <c r="AB222" s="186"/>
      <c r="AC222" s="186"/>
      <c r="AD222" s="15"/>
      <c r="AE222" s="15"/>
      <c r="AF222" s="15"/>
      <c r="AG222" s="15"/>
    </row>
    <row r="223" spans="1:33" customForma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5"/>
      <c r="AA223" s="15"/>
      <c r="AB223" s="186"/>
      <c r="AC223" s="186"/>
      <c r="AD223" s="15"/>
      <c r="AE223" s="15"/>
      <c r="AF223" s="15"/>
      <c r="AG223" s="15"/>
    </row>
    <row r="224" spans="1:33" customForma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5"/>
      <c r="AA224" s="15"/>
      <c r="AB224" s="186"/>
      <c r="AC224" s="186"/>
      <c r="AD224" s="15"/>
      <c r="AE224" s="15"/>
      <c r="AF224" s="15"/>
      <c r="AG224" s="15"/>
    </row>
    <row r="225" spans="1:33" customForma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5"/>
      <c r="AA225" s="15"/>
      <c r="AB225" s="186"/>
      <c r="AC225" s="186"/>
      <c r="AD225" s="15"/>
      <c r="AE225" s="15"/>
      <c r="AF225" s="15"/>
      <c r="AG225" s="15"/>
    </row>
    <row r="226" spans="1:33" customForma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5"/>
      <c r="AA226" s="15"/>
      <c r="AB226" s="186"/>
      <c r="AC226" s="186"/>
      <c r="AD226" s="15"/>
      <c r="AE226" s="15"/>
      <c r="AF226" s="15"/>
      <c r="AG226" s="15"/>
    </row>
    <row r="227" spans="1:33" customForma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5"/>
      <c r="AA227" s="15"/>
      <c r="AB227" s="186"/>
      <c r="AC227" s="186"/>
      <c r="AD227" s="15"/>
      <c r="AE227" s="15"/>
      <c r="AF227" s="15"/>
      <c r="AG227" s="15"/>
    </row>
    <row r="228" spans="1:33" customForma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5"/>
      <c r="AA228" s="15"/>
      <c r="AB228" s="186"/>
      <c r="AC228" s="186"/>
      <c r="AD228" s="15"/>
      <c r="AE228" s="15"/>
      <c r="AF228" s="15"/>
      <c r="AG228" s="15"/>
    </row>
    <row r="229" spans="1:33" customForma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5"/>
      <c r="AA229" s="15"/>
      <c r="AB229" s="186"/>
      <c r="AC229" s="186"/>
      <c r="AD229" s="15"/>
      <c r="AE229" s="15"/>
      <c r="AF229" s="15"/>
      <c r="AG229" s="15"/>
    </row>
    <row r="230" spans="1:33" customForma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5"/>
      <c r="AA230" s="15"/>
      <c r="AB230" s="186"/>
      <c r="AC230" s="186"/>
      <c r="AD230" s="15"/>
      <c r="AE230" s="15"/>
      <c r="AF230" s="15"/>
      <c r="AG230" s="15"/>
    </row>
    <row r="231" spans="1:33" customForma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5"/>
      <c r="AA231" s="15"/>
      <c r="AB231" s="186"/>
      <c r="AC231" s="186"/>
      <c r="AD231" s="15"/>
      <c r="AE231" s="15"/>
      <c r="AF231" s="15"/>
      <c r="AG231" s="15"/>
    </row>
    <row r="232" spans="1:33" customForma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5"/>
      <c r="AA232" s="15"/>
      <c r="AB232" s="186"/>
      <c r="AC232" s="186"/>
      <c r="AD232" s="15"/>
      <c r="AE232" s="15"/>
      <c r="AF232" s="15"/>
      <c r="AG232" s="15"/>
    </row>
    <row r="233" spans="1:33" customForma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5"/>
      <c r="AA233" s="15"/>
      <c r="AB233" s="186"/>
      <c r="AC233" s="186"/>
      <c r="AD233" s="15"/>
      <c r="AE233" s="15"/>
      <c r="AF233" s="15"/>
      <c r="AG233" s="15"/>
    </row>
    <row r="234" spans="1:33" customForma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5"/>
      <c r="AA234" s="15"/>
      <c r="AB234" s="186"/>
      <c r="AC234" s="186"/>
      <c r="AD234" s="15"/>
      <c r="AE234" s="15"/>
      <c r="AF234" s="15"/>
      <c r="AG234" s="15"/>
    </row>
    <row r="235" spans="1:33" customForma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5"/>
      <c r="AA235" s="15"/>
      <c r="AB235" s="186"/>
      <c r="AC235" s="186"/>
      <c r="AD235" s="15"/>
      <c r="AE235" s="15"/>
      <c r="AF235" s="15"/>
      <c r="AG235" s="15"/>
    </row>
    <row r="236" spans="1:33" customForma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5"/>
      <c r="AA236" s="15"/>
      <c r="AB236" s="186"/>
      <c r="AC236" s="186"/>
      <c r="AD236" s="15"/>
      <c r="AE236" s="15"/>
      <c r="AF236" s="15"/>
      <c r="AG236" s="15"/>
    </row>
    <row r="237" spans="1:33" customForma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5"/>
      <c r="AA237" s="15"/>
      <c r="AB237" s="186"/>
      <c r="AC237" s="186"/>
      <c r="AD237" s="15"/>
      <c r="AE237" s="15"/>
      <c r="AF237" s="15"/>
      <c r="AG237" s="15"/>
    </row>
    <row r="238" spans="1:33" customForma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5"/>
      <c r="AA238" s="15"/>
      <c r="AB238" s="186"/>
      <c r="AC238" s="186"/>
      <c r="AD238" s="15"/>
      <c r="AE238" s="15"/>
      <c r="AF238" s="15"/>
      <c r="AG238" s="15"/>
    </row>
    <row r="239" spans="1:33" customForma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5"/>
      <c r="AA239" s="15"/>
      <c r="AB239" s="186"/>
      <c r="AC239" s="186"/>
      <c r="AD239" s="15"/>
      <c r="AE239" s="15"/>
      <c r="AF239" s="15"/>
      <c r="AG239" s="15"/>
    </row>
    <row r="240" spans="1:33" customForma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5"/>
      <c r="AA240" s="15"/>
      <c r="AB240" s="186"/>
      <c r="AC240" s="186"/>
      <c r="AD240" s="15"/>
      <c r="AE240" s="15"/>
      <c r="AF240" s="15"/>
      <c r="AG240" s="15"/>
    </row>
    <row r="241" spans="1:33" customForma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5"/>
      <c r="AA241" s="15"/>
      <c r="AB241" s="186"/>
      <c r="AC241" s="186"/>
      <c r="AD241" s="15"/>
      <c r="AE241" s="15"/>
      <c r="AF241" s="15"/>
      <c r="AG241" s="15"/>
    </row>
    <row r="242" spans="1:33" customForma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5"/>
      <c r="AA242" s="15"/>
      <c r="AB242" s="186"/>
      <c r="AC242" s="186"/>
      <c r="AD242" s="15"/>
      <c r="AE242" s="15"/>
      <c r="AF242" s="15"/>
      <c r="AG242" s="15"/>
    </row>
    <row r="243" spans="1:33" customForma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5"/>
      <c r="AA243" s="15"/>
      <c r="AB243" s="186"/>
      <c r="AC243" s="186"/>
      <c r="AD243" s="15"/>
      <c r="AE243" s="15"/>
      <c r="AF243" s="15"/>
      <c r="AG243" s="15"/>
    </row>
    <row r="244" spans="1:33" customForma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5"/>
      <c r="AA244" s="15"/>
      <c r="AB244" s="186"/>
      <c r="AC244" s="186"/>
      <c r="AD244" s="15"/>
      <c r="AE244" s="15"/>
      <c r="AF244" s="15"/>
      <c r="AG244" s="15"/>
    </row>
    <row r="245" spans="1:33" customForma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5"/>
      <c r="AA245" s="15"/>
      <c r="AB245" s="186"/>
      <c r="AC245" s="186"/>
      <c r="AD245" s="15"/>
      <c r="AE245" s="15"/>
      <c r="AF245" s="15"/>
      <c r="AG245" s="15"/>
    </row>
    <row r="246" spans="1:33" customForma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5"/>
      <c r="AA246" s="15"/>
      <c r="AB246" s="186"/>
      <c r="AC246" s="186"/>
      <c r="AD246" s="15"/>
      <c r="AE246" s="15"/>
      <c r="AF246" s="15"/>
      <c r="AG246" s="15"/>
    </row>
    <row r="247" spans="1:33" customForma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5"/>
      <c r="AA247" s="15"/>
      <c r="AB247" s="186"/>
      <c r="AC247" s="186"/>
      <c r="AD247" s="15"/>
      <c r="AE247" s="15"/>
      <c r="AF247" s="15"/>
      <c r="AG247" s="15"/>
    </row>
    <row r="248" spans="1:33" customForma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5"/>
      <c r="AA248" s="15"/>
      <c r="AB248" s="186"/>
      <c r="AC248" s="186"/>
      <c r="AD248" s="15"/>
      <c r="AE248" s="15"/>
      <c r="AF248" s="15"/>
      <c r="AG248" s="15"/>
    </row>
    <row r="249" spans="1:33" customForma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5"/>
      <c r="AA249" s="15"/>
      <c r="AB249" s="186"/>
      <c r="AC249" s="186"/>
      <c r="AD249" s="15"/>
      <c r="AE249" s="15"/>
      <c r="AF249" s="15"/>
      <c r="AG249" s="15"/>
    </row>
    <row r="250" spans="1:33" customForma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5"/>
      <c r="AA250" s="15"/>
      <c r="AB250" s="186"/>
      <c r="AC250" s="186"/>
      <c r="AD250" s="15"/>
      <c r="AE250" s="15"/>
      <c r="AF250" s="15"/>
      <c r="AG250" s="15"/>
    </row>
    <row r="251" spans="1:33" customForma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5"/>
      <c r="AA251" s="15"/>
      <c r="AB251" s="186"/>
      <c r="AC251" s="186"/>
      <c r="AD251" s="15"/>
      <c r="AE251" s="15"/>
      <c r="AF251" s="15"/>
      <c r="AG251" s="15"/>
    </row>
    <row r="252" spans="1:33" customForma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5"/>
      <c r="AA252" s="15"/>
      <c r="AB252" s="186"/>
      <c r="AC252" s="186"/>
      <c r="AD252" s="15"/>
      <c r="AE252" s="15"/>
      <c r="AF252" s="15"/>
      <c r="AG252" s="15"/>
    </row>
    <row r="253" spans="1:33" customForma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5"/>
      <c r="AA253" s="15"/>
      <c r="AB253" s="186"/>
      <c r="AC253" s="186"/>
      <c r="AD253" s="15"/>
      <c r="AE253" s="15"/>
      <c r="AF253" s="15"/>
      <c r="AG253" s="15"/>
    </row>
    <row r="254" spans="1:33" customForma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5"/>
      <c r="AA254" s="15"/>
      <c r="AB254" s="186"/>
      <c r="AC254" s="186"/>
      <c r="AD254" s="15"/>
      <c r="AE254" s="15"/>
      <c r="AF254" s="15"/>
      <c r="AG254" s="15"/>
    </row>
    <row r="255" spans="1:33" customForma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5"/>
      <c r="AA255" s="15"/>
      <c r="AB255" s="186"/>
      <c r="AC255" s="186"/>
      <c r="AD255" s="15"/>
      <c r="AE255" s="15"/>
      <c r="AF255" s="15"/>
      <c r="AG255" s="15"/>
    </row>
    <row r="256" spans="1:33" customForma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5"/>
      <c r="AA256" s="15"/>
      <c r="AB256" s="186"/>
      <c r="AC256" s="186"/>
      <c r="AD256" s="15"/>
      <c r="AE256" s="15"/>
      <c r="AF256" s="15"/>
      <c r="AG256" s="15"/>
    </row>
    <row r="257" spans="1:33" customForma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5"/>
      <c r="AA257" s="15"/>
      <c r="AB257" s="186"/>
      <c r="AC257" s="186"/>
      <c r="AD257" s="15"/>
      <c r="AE257" s="15"/>
      <c r="AF257" s="15"/>
      <c r="AG257" s="15"/>
    </row>
    <row r="258" spans="1:33" customForma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5"/>
      <c r="AA258" s="15"/>
      <c r="AB258" s="186"/>
      <c r="AC258" s="186"/>
      <c r="AD258" s="15"/>
      <c r="AE258" s="15"/>
      <c r="AF258" s="15"/>
      <c r="AG258" s="15"/>
    </row>
    <row r="259" spans="1:33" customForma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5"/>
      <c r="AA259" s="15"/>
      <c r="AB259" s="186"/>
      <c r="AC259" s="186"/>
      <c r="AD259" s="15"/>
      <c r="AE259" s="15"/>
      <c r="AF259" s="15"/>
      <c r="AG259" s="15"/>
    </row>
    <row r="260" spans="1:33" customForma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5"/>
      <c r="AA260" s="15"/>
      <c r="AB260" s="186"/>
      <c r="AC260" s="186"/>
      <c r="AD260" s="15"/>
      <c r="AE260" s="15"/>
      <c r="AF260" s="15"/>
      <c r="AG260" s="15"/>
    </row>
    <row r="261" spans="1:33" customForma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5"/>
      <c r="AA261" s="15"/>
      <c r="AB261" s="186"/>
      <c r="AC261" s="186"/>
      <c r="AD261" s="15"/>
      <c r="AE261" s="15"/>
      <c r="AF261" s="15"/>
      <c r="AG261" s="15"/>
    </row>
    <row r="262" spans="1:33" customForma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5"/>
      <c r="AA262" s="15"/>
      <c r="AB262" s="186"/>
      <c r="AC262" s="186"/>
      <c r="AD262" s="15"/>
      <c r="AE262" s="15"/>
      <c r="AF262" s="15"/>
      <c r="AG262" s="15"/>
    </row>
    <row r="263" spans="1:33" customForma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5"/>
      <c r="AA263" s="15"/>
      <c r="AB263" s="186"/>
      <c r="AC263" s="186"/>
      <c r="AD263" s="15"/>
      <c r="AE263" s="15"/>
      <c r="AF263" s="15"/>
      <c r="AG263" s="15"/>
    </row>
    <row r="264" spans="1:33" customForma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5"/>
      <c r="AA264" s="15"/>
      <c r="AB264" s="186"/>
      <c r="AC264" s="186"/>
      <c r="AD264" s="15"/>
      <c r="AE264" s="15"/>
      <c r="AF264" s="15"/>
      <c r="AG264" s="15"/>
    </row>
    <row r="265" spans="1:33" customForma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5"/>
      <c r="AA265" s="15"/>
      <c r="AB265" s="186"/>
      <c r="AC265" s="186"/>
      <c r="AD265" s="15"/>
      <c r="AE265" s="15"/>
      <c r="AF265" s="15"/>
      <c r="AG265" s="15"/>
    </row>
    <row r="266" spans="1:33" customForma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5"/>
      <c r="AA266" s="15"/>
      <c r="AB266" s="186"/>
      <c r="AC266" s="186"/>
      <c r="AD266" s="15"/>
      <c r="AE266" s="15"/>
      <c r="AF266" s="15"/>
      <c r="AG266" s="15"/>
    </row>
    <row r="267" spans="1:33" customForma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5"/>
      <c r="AA267" s="15"/>
      <c r="AB267" s="186"/>
      <c r="AC267" s="186"/>
      <c r="AD267" s="15"/>
      <c r="AE267" s="15"/>
      <c r="AF267" s="15"/>
      <c r="AG267" s="15"/>
    </row>
    <row r="268" spans="1:33" customForma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5"/>
      <c r="AA268" s="15"/>
      <c r="AB268" s="186"/>
      <c r="AC268" s="186"/>
      <c r="AD268" s="15"/>
      <c r="AE268" s="15"/>
      <c r="AF268" s="15"/>
      <c r="AG268" s="15"/>
    </row>
    <row r="269" spans="1:33" customForma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5"/>
      <c r="AA269" s="15"/>
      <c r="AB269" s="186"/>
      <c r="AC269" s="186"/>
      <c r="AD269" s="15"/>
      <c r="AE269" s="15"/>
      <c r="AF269" s="15"/>
      <c r="AG269" s="15"/>
    </row>
    <row r="270" spans="1:33" customForma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5"/>
      <c r="AA270" s="15"/>
      <c r="AB270" s="186"/>
      <c r="AC270" s="186"/>
      <c r="AD270" s="15"/>
      <c r="AE270" s="15"/>
      <c r="AF270" s="15"/>
      <c r="AG270" s="15"/>
    </row>
    <row r="271" spans="1:33" customForma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5"/>
      <c r="AA271" s="15"/>
      <c r="AB271" s="186"/>
      <c r="AC271" s="186"/>
      <c r="AD271" s="15"/>
      <c r="AE271" s="15"/>
      <c r="AF271" s="15"/>
      <c r="AG271" s="15"/>
    </row>
    <row r="272" spans="1:33" customForma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5"/>
      <c r="AA272" s="15"/>
      <c r="AB272" s="186"/>
      <c r="AC272" s="186"/>
      <c r="AD272" s="15"/>
      <c r="AE272" s="15"/>
      <c r="AF272" s="15"/>
      <c r="AG272" s="15"/>
    </row>
    <row r="273" spans="1:33" customForma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5"/>
      <c r="AA273" s="15"/>
      <c r="AB273" s="186"/>
      <c r="AC273" s="186"/>
      <c r="AD273" s="15"/>
      <c r="AE273" s="15"/>
      <c r="AF273" s="15"/>
      <c r="AG273" s="15"/>
    </row>
    <row r="274" spans="1:33" customForma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5"/>
      <c r="AA274" s="15"/>
      <c r="AB274" s="186"/>
      <c r="AC274" s="186"/>
      <c r="AD274" s="15"/>
      <c r="AE274" s="15"/>
      <c r="AF274" s="15"/>
      <c r="AG274" s="15"/>
    </row>
    <row r="275" spans="1:33" customForma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5"/>
      <c r="AA275" s="15"/>
      <c r="AB275" s="186"/>
      <c r="AC275" s="186"/>
      <c r="AD275" s="15"/>
      <c r="AE275" s="15"/>
      <c r="AF275" s="15"/>
      <c r="AG275" s="15"/>
    </row>
    <row r="276" spans="1:33" customForma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5"/>
      <c r="AA276" s="15"/>
      <c r="AB276" s="186"/>
      <c r="AC276" s="186"/>
      <c r="AD276" s="15"/>
      <c r="AE276" s="15"/>
      <c r="AF276" s="15"/>
      <c r="AG276" s="15"/>
    </row>
    <row r="277" spans="1:33" customForma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5"/>
      <c r="AA277" s="15"/>
      <c r="AB277" s="186"/>
      <c r="AC277" s="186"/>
      <c r="AD277" s="15"/>
      <c r="AE277" s="15"/>
      <c r="AF277" s="15"/>
      <c r="AG277" s="15"/>
    </row>
    <row r="278" spans="1:33" customForma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5"/>
      <c r="AA278" s="15"/>
      <c r="AB278" s="186"/>
      <c r="AC278" s="186"/>
      <c r="AD278" s="15"/>
      <c r="AE278" s="15"/>
      <c r="AF278" s="15"/>
      <c r="AG278" s="15"/>
    </row>
    <row r="279" spans="1:33" customForma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5"/>
      <c r="AA279" s="15"/>
      <c r="AB279" s="186"/>
      <c r="AC279" s="186"/>
      <c r="AD279" s="15"/>
      <c r="AE279" s="15"/>
      <c r="AF279" s="15"/>
      <c r="AG279" s="15"/>
    </row>
    <row r="280" spans="1:33" customForma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5"/>
      <c r="AA280" s="15"/>
      <c r="AB280" s="186"/>
      <c r="AC280" s="186"/>
      <c r="AD280" s="15"/>
      <c r="AE280" s="15"/>
      <c r="AF280" s="15"/>
      <c r="AG280" s="15"/>
    </row>
    <row r="281" spans="1:33" customForma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5"/>
      <c r="AA281" s="15"/>
      <c r="AB281" s="186"/>
      <c r="AC281" s="186"/>
      <c r="AD281" s="15"/>
      <c r="AE281" s="15"/>
      <c r="AF281" s="15"/>
      <c r="AG281" s="15"/>
    </row>
    <row r="282" spans="1:33" customForma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5"/>
      <c r="AA282" s="15"/>
      <c r="AB282" s="186"/>
      <c r="AC282" s="186"/>
      <c r="AD282" s="15"/>
      <c r="AE282" s="15"/>
      <c r="AF282" s="15"/>
      <c r="AG282" s="15"/>
    </row>
    <row r="283" spans="1:33" customForma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5"/>
      <c r="AA283" s="15"/>
      <c r="AB283" s="186"/>
      <c r="AC283" s="186"/>
      <c r="AD283" s="15"/>
      <c r="AE283" s="15"/>
      <c r="AF283" s="15"/>
      <c r="AG283" s="15"/>
    </row>
    <row r="284" spans="1:33" customForma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5"/>
      <c r="AA284" s="15"/>
      <c r="AB284" s="186"/>
      <c r="AC284" s="186"/>
      <c r="AD284" s="15"/>
      <c r="AE284" s="15"/>
      <c r="AF284" s="15"/>
      <c r="AG284" s="15"/>
    </row>
    <row r="285" spans="1:33" customForma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5"/>
      <c r="AA285" s="15"/>
      <c r="AB285" s="186"/>
      <c r="AC285" s="186"/>
      <c r="AD285" s="15"/>
      <c r="AE285" s="15"/>
      <c r="AF285" s="15"/>
      <c r="AG285" s="15"/>
    </row>
    <row r="286" spans="1:33" customForma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5"/>
      <c r="AA286" s="15"/>
      <c r="AB286" s="186"/>
      <c r="AC286" s="186"/>
      <c r="AD286" s="15"/>
      <c r="AE286" s="15"/>
      <c r="AF286" s="15"/>
      <c r="AG286" s="15"/>
    </row>
    <row r="287" spans="1:33" customForma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5"/>
      <c r="AA287" s="15"/>
      <c r="AB287" s="186"/>
      <c r="AC287" s="186"/>
      <c r="AD287" s="15"/>
      <c r="AE287" s="15"/>
      <c r="AF287" s="15"/>
      <c r="AG287" s="15"/>
    </row>
    <row r="288" spans="1:33" customForma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5"/>
      <c r="AA288" s="15"/>
      <c r="AB288" s="186"/>
      <c r="AC288" s="186"/>
      <c r="AD288" s="15"/>
      <c r="AE288" s="15"/>
      <c r="AF288" s="15"/>
      <c r="AG288" s="15"/>
    </row>
    <row r="289" spans="1:33" customForma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5"/>
      <c r="AA289" s="15"/>
      <c r="AB289" s="186"/>
      <c r="AC289" s="186"/>
      <c r="AD289" s="15"/>
      <c r="AE289" s="15"/>
      <c r="AF289" s="15"/>
      <c r="AG289" s="15"/>
    </row>
    <row r="290" spans="1:33" customForma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5"/>
      <c r="AA290" s="15"/>
      <c r="AB290" s="186"/>
      <c r="AC290" s="186"/>
      <c r="AD290" s="15"/>
      <c r="AE290" s="15"/>
      <c r="AF290" s="15"/>
      <c r="AG290" s="15"/>
    </row>
    <row r="291" spans="1:33" customForma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5"/>
      <c r="AA291" s="15"/>
      <c r="AB291" s="186"/>
      <c r="AC291" s="186"/>
      <c r="AD291" s="15"/>
      <c r="AE291" s="15"/>
      <c r="AF291" s="15"/>
      <c r="AG291" s="15"/>
    </row>
    <row r="292" spans="1:33" customForma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5"/>
      <c r="AA292" s="15"/>
      <c r="AB292" s="186"/>
      <c r="AC292" s="186"/>
      <c r="AD292" s="15"/>
      <c r="AE292" s="15"/>
      <c r="AF292" s="15"/>
      <c r="AG292" s="15"/>
    </row>
    <row r="293" spans="1:33" customForma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5"/>
      <c r="AA293" s="15"/>
      <c r="AB293" s="186"/>
      <c r="AC293" s="186"/>
      <c r="AD293" s="15"/>
      <c r="AE293" s="15"/>
      <c r="AF293" s="15"/>
      <c r="AG293" s="15"/>
    </row>
    <row r="294" spans="1:33" customForma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5"/>
      <c r="AA294" s="15"/>
      <c r="AB294" s="186"/>
      <c r="AC294" s="186"/>
      <c r="AD294" s="15"/>
      <c r="AE294" s="15"/>
      <c r="AF294" s="15"/>
      <c r="AG294" s="15"/>
    </row>
    <row r="295" spans="1:33" customForma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5"/>
      <c r="AA295" s="15"/>
      <c r="AB295" s="186"/>
      <c r="AC295" s="186"/>
      <c r="AD295" s="15"/>
      <c r="AE295" s="15"/>
      <c r="AF295" s="15"/>
      <c r="AG295" s="15"/>
    </row>
    <row r="296" spans="1:33" customForma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5"/>
      <c r="AA296" s="15"/>
      <c r="AB296" s="186"/>
      <c r="AC296" s="186"/>
      <c r="AD296" s="15"/>
      <c r="AE296" s="15"/>
      <c r="AF296" s="15"/>
      <c r="AG296" s="15"/>
    </row>
    <row r="297" spans="1:33" customForma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5"/>
      <c r="AA297" s="15"/>
      <c r="AB297" s="186"/>
      <c r="AC297" s="186"/>
      <c r="AD297" s="15"/>
      <c r="AE297" s="15"/>
      <c r="AF297" s="15"/>
      <c r="AG297" s="15"/>
    </row>
    <row r="298" spans="1:33" customForma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5"/>
      <c r="AA298" s="15"/>
      <c r="AB298" s="186"/>
      <c r="AC298" s="186"/>
      <c r="AD298" s="15"/>
      <c r="AE298" s="15"/>
      <c r="AF298" s="15"/>
      <c r="AG298" s="15"/>
    </row>
    <row r="299" spans="1:33" customForma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5"/>
      <c r="AA299" s="15"/>
      <c r="AB299" s="186"/>
      <c r="AC299" s="186"/>
      <c r="AD299" s="15"/>
      <c r="AE299" s="15"/>
      <c r="AF299" s="15"/>
      <c r="AG299" s="15"/>
    </row>
    <row r="300" spans="1:33" customForma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5"/>
      <c r="AA300" s="15"/>
      <c r="AB300" s="186"/>
      <c r="AC300" s="186"/>
      <c r="AD300" s="15"/>
      <c r="AE300" s="15"/>
      <c r="AF300" s="15"/>
      <c r="AG300" s="15"/>
    </row>
    <row r="301" spans="1:33" customForma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5"/>
      <c r="AA301" s="15"/>
      <c r="AB301" s="186"/>
      <c r="AC301" s="186"/>
      <c r="AD301" s="15"/>
      <c r="AE301" s="15"/>
      <c r="AF301" s="15"/>
      <c r="AG301" s="15"/>
    </row>
    <row r="302" spans="1:33" customForma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5"/>
      <c r="AA302" s="15"/>
      <c r="AB302" s="186"/>
      <c r="AC302" s="186"/>
      <c r="AD302" s="15"/>
      <c r="AE302" s="15"/>
      <c r="AF302" s="15"/>
      <c r="AG302" s="15"/>
    </row>
    <row r="303" spans="1:33" customForma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5"/>
      <c r="AA303" s="15"/>
      <c r="AB303" s="186"/>
      <c r="AC303" s="186"/>
      <c r="AD303" s="15"/>
      <c r="AE303" s="15"/>
      <c r="AF303" s="15"/>
      <c r="AG303" s="15"/>
    </row>
    <row r="304" spans="1:33" customForma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5"/>
      <c r="AA304" s="15"/>
      <c r="AB304" s="186"/>
      <c r="AC304" s="186"/>
      <c r="AD304" s="15"/>
      <c r="AE304" s="15"/>
      <c r="AF304" s="15"/>
      <c r="AG304" s="15"/>
    </row>
    <row r="305" spans="1:33" customForma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5"/>
      <c r="AA305" s="15"/>
      <c r="AB305" s="186"/>
      <c r="AC305" s="186"/>
      <c r="AD305" s="15"/>
      <c r="AE305" s="15"/>
      <c r="AF305" s="15"/>
      <c r="AG305" s="15"/>
    </row>
    <row r="306" spans="1:33" customForma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5"/>
      <c r="AA306" s="15"/>
      <c r="AB306" s="186"/>
      <c r="AC306" s="186"/>
      <c r="AD306" s="15"/>
      <c r="AE306" s="15"/>
      <c r="AF306" s="15"/>
      <c r="AG306" s="15"/>
    </row>
    <row r="307" spans="1:33" customForma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5"/>
      <c r="AA307" s="15"/>
      <c r="AB307" s="186"/>
      <c r="AC307" s="186"/>
      <c r="AD307" s="15"/>
      <c r="AE307" s="15"/>
      <c r="AF307" s="15"/>
      <c r="AG307" s="15"/>
    </row>
    <row r="308" spans="1:33" customForma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5"/>
      <c r="AA308" s="15"/>
      <c r="AB308" s="186"/>
      <c r="AC308" s="186"/>
      <c r="AD308" s="15"/>
      <c r="AE308" s="15"/>
      <c r="AF308" s="15"/>
      <c r="AG308" s="15"/>
    </row>
    <row r="309" spans="1:33" customForma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5"/>
      <c r="AA309" s="15"/>
      <c r="AB309" s="186"/>
      <c r="AC309" s="186"/>
      <c r="AD309" s="15"/>
      <c r="AE309" s="15"/>
      <c r="AF309" s="15"/>
      <c r="AG309" s="15"/>
    </row>
    <row r="310" spans="1:33" customForma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5"/>
      <c r="AA310" s="15"/>
      <c r="AB310" s="186"/>
      <c r="AC310" s="186"/>
      <c r="AD310" s="15"/>
      <c r="AE310" s="15"/>
      <c r="AF310" s="15"/>
      <c r="AG310" s="15"/>
    </row>
    <row r="311" spans="1:33" customForma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5"/>
      <c r="AA311" s="15"/>
      <c r="AB311" s="186"/>
      <c r="AC311" s="186"/>
      <c r="AD311" s="15"/>
      <c r="AE311" s="15"/>
      <c r="AF311" s="15"/>
      <c r="AG311" s="15"/>
    </row>
    <row r="312" spans="1:33" customForma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5"/>
      <c r="AA312" s="15"/>
      <c r="AB312" s="186"/>
      <c r="AC312" s="186"/>
      <c r="AD312" s="15"/>
      <c r="AE312" s="15"/>
      <c r="AF312" s="15"/>
      <c r="AG312" s="15"/>
    </row>
    <row r="313" spans="1:33" customForma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5"/>
      <c r="AA313" s="15"/>
      <c r="AB313" s="186"/>
      <c r="AC313" s="186"/>
      <c r="AD313" s="15"/>
      <c r="AE313" s="15"/>
      <c r="AF313" s="15"/>
      <c r="AG313" s="15"/>
    </row>
    <row r="314" spans="1:33" customForma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5"/>
      <c r="AA314" s="15"/>
      <c r="AB314" s="186"/>
      <c r="AC314" s="186"/>
      <c r="AD314" s="15"/>
      <c r="AE314" s="15"/>
      <c r="AF314" s="15"/>
      <c r="AG314" s="15"/>
    </row>
    <row r="315" spans="1:33" customForma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5"/>
      <c r="AA315" s="15"/>
      <c r="AB315" s="186"/>
      <c r="AC315" s="186"/>
      <c r="AD315" s="15"/>
      <c r="AE315" s="15"/>
      <c r="AF315" s="15"/>
      <c r="AG315" s="15"/>
    </row>
    <row r="316" spans="1:33" customForma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5"/>
      <c r="AA316" s="15"/>
      <c r="AB316" s="186"/>
      <c r="AC316" s="186"/>
      <c r="AD316" s="15"/>
      <c r="AE316" s="15"/>
      <c r="AF316" s="15"/>
      <c r="AG316" s="15"/>
    </row>
    <row r="317" spans="1:33" customForma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5"/>
      <c r="AA317" s="15"/>
      <c r="AB317" s="186"/>
      <c r="AC317" s="186"/>
      <c r="AD317" s="15"/>
      <c r="AE317" s="15"/>
      <c r="AF317" s="15"/>
      <c r="AG317" s="15"/>
    </row>
    <row r="318" spans="1:33" customForma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5"/>
      <c r="AA318" s="15"/>
      <c r="AB318" s="186"/>
      <c r="AC318" s="186"/>
      <c r="AD318" s="15"/>
      <c r="AE318" s="15"/>
      <c r="AF318" s="15"/>
      <c r="AG318" s="15"/>
    </row>
    <row r="319" spans="1:33" customForma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5"/>
      <c r="AA319" s="15"/>
      <c r="AB319" s="186"/>
      <c r="AC319" s="186"/>
      <c r="AD319" s="15"/>
      <c r="AE319" s="15"/>
      <c r="AF319" s="15"/>
      <c r="AG319" s="15"/>
    </row>
    <row r="320" spans="1:33" customForma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5"/>
      <c r="AA320" s="15"/>
      <c r="AB320" s="186"/>
      <c r="AC320" s="186"/>
      <c r="AD320" s="15"/>
      <c r="AE320" s="15"/>
      <c r="AF320" s="15"/>
      <c r="AG320" s="15"/>
    </row>
    <row r="321" spans="1:33" customForma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5"/>
      <c r="AA321" s="15"/>
      <c r="AB321" s="186"/>
      <c r="AC321" s="186"/>
      <c r="AD321" s="15"/>
      <c r="AE321" s="15"/>
      <c r="AF321" s="15"/>
      <c r="AG321" s="15"/>
    </row>
    <row r="322" spans="1:33" customForma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5"/>
      <c r="AA322" s="15"/>
      <c r="AB322" s="186"/>
      <c r="AC322" s="186"/>
      <c r="AD322" s="15"/>
      <c r="AE322" s="15"/>
      <c r="AF322" s="15"/>
      <c r="AG322" s="15"/>
    </row>
    <row r="323" spans="1:33" customForma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5"/>
      <c r="AA323" s="15"/>
      <c r="AB323" s="186"/>
      <c r="AC323" s="186"/>
      <c r="AD323" s="15"/>
      <c r="AE323" s="15"/>
      <c r="AF323" s="15"/>
      <c r="AG323" s="15"/>
    </row>
    <row r="324" spans="1:33" customForma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5"/>
      <c r="AA324" s="15"/>
      <c r="AB324" s="186"/>
      <c r="AC324" s="186"/>
      <c r="AD324" s="15"/>
      <c r="AE324" s="15"/>
      <c r="AF324" s="15"/>
      <c r="AG324" s="15"/>
    </row>
    <row r="325" spans="1:33" customForma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5"/>
      <c r="AA325" s="15"/>
      <c r="AB325" s="186"/>
      <c r="AC325" s="186"/>
      <c r="AD325" s="15"/>
      <c r="AE325" s="15"/>
      <c r="AF325" s="15"/>
      <c r="AG325" s="15"/>
    </row>
    <row r="326" spans="1:33" customForma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5"/>
      <c r="AA326" s="15"/>
      <c r="AB326" s="186"/>
      <c r="AC326" s="186"/>
      <c r="AD326" s="15"/>
      <c r="AE326" s="15"/>
      <c r="AF326" s="15"/>
      <c r="AG326" s="15"/>
    </row>
    <row r="327" spans="1:33" customForma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5"/>
      <c r="AA327" s="15"/>
      <c r="AB327" s="186"/>
      <c r="AC327" s="186"/>
      <c r="AD327" s="15"/>
      <c r="AE327" s="15"/>
      <c r="AF327" s="15"/>
      <c r="AG327" s="15"/>
    </row>
    <row r="328" spans="1:33" customForma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5"/>
      <c r="AA328" s="15"/>
      <c r="AB328" s="186"/>
      <c r="AC328" s="186"/>
      <c r="AD328" s="15"/>
      <c r="AE328" s="15"/>
      <c r="AF328" s="15"/>
      <c r="AG328" s="15"/>
    </row>
    <row r="329" spans="1:33" customForma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5"/>
      <c r="AA329" s="15"/>
      <c r="AB329" s="186"/>
      <c r="AC329" s="186"/>
      <c r="AD329" s="15"/>
      <c r="AE329" s="15"/>
      <c r="AF329" s="15"/>
      <c r="AG329" s="15"/>
    </row>
    <row r="330" spans="1:33" customForma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5"/>
      <c r="AA330" s="15"/>
      <c r="AB330" s="186"/>
      <c r="AC330" s="186"/>
      <c r="AD330" s="15"/>
      <c r="AE330" s="15"/>
      <c r="AF330" s="15"/>
      <c r="AG330" s="15"/>
    </row>
    <row r="331" spans="1:33" customForma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5"/>
      <c r="AA331" s="15"/>
      <c r="AB331" s="186"/>
      <c r="AC331" s="186"/>
      <c r="AD331" s="15"/>
      <c r="AE331" s="15"/>
      <c r="AF331" s="15"/>
      <c r="AG331" s="15"/>
    </row>
    <row r="332" spans="1:33" customForma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5"/>
      <c r="AA332" s="15"/>
      <c r="AB332" s="186"/>
      <c r="AC332" s="186"/>
      <c r="AD332" s="15"/>
      <c r="AE332" s="15"/>
      <c r="AF332" s="15"/>
      <c r="AG332" s="15"/>
    </row>
    <row r="333" spans="1:33" customForma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5"/>
      <c r="AA333" s="15"/>
      <c r="AB333" s="186"/>
      <c r="AC333" s="186"/>
      <c r="AD333" s="15"/>
      <c r="AE333" s="15"/>
      <c r="AF333" s="15"/>
      <c r="AG333" s="15"/>
    </row>
    <row r="334" spans="1:33" customForma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5"/>
      <c r="AA334" s="15"/>
      <c r="AB334" s="186"/>
      <c r="AC334" s="186"/>
      <c r="AD334" s="15"/>
      <c r="AE334" s="15"/>
      <c r="AF334" s="15"/>
      <c r="AG334" s="15"/>
    </row>
    <row r="335" spans="1:33" customForma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5"/>
      <c r="AA335" s="15"/>
      <c r="AB335" s="186"/>
      <c r="AC335" s="186"/>
      <c r="AD335" s="15"/>
      <c r="AE335" s="15"/>
      <c r="AF335" s="15"/>
      <c r="AG335" s="15"/>
    </row>
    <row r="336" spans="1:33" customForma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5"/>
      <c r="AA336" s="15"/>
      <c r="AB336" s="186"/>
      <c r="AC336" s="186"/>
      <c r="AD336" s="15"/>
      <c r="AE336" s="15"/>
      <c r="AF336" s="15"/>
      <c r="AG336" s="15"/>
    </row>
    <row r="337" spans="1:33" customForma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5"/>
      <c r="AA337" s="15"/>
      <c r="AB337" s="186"/>
      <c r="AC337" s="186"/>
      <c r="AD337" s="15"/>
      <c r="AE337" s="15"/>
      <c r="AF337" s="15"/>
      <c r="AG337" s="15"/>
    </row>
    <row r="338" spans="1:33" customForma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5"/>
      <c r="AA338" s="15"/>
      <c r="AB338" s="186"/>
      <c r="AC338" s="186"/>
      <c r="AD338" s="15"/>
      <c r="AE338" s="15"/>
      <c r="AF338" s="15"/>
      <c r="AG338" s="15"/>
    </row>
    <row r="339" spans="1:33" customForma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5"/>
      <c r="AA339" s="15"/>
      <c r="AB339" s="186"/>
      <c r="AC339" s="186"/>
      <c r="AD339" s="15"/>
      <c r="AE339" s="15"/>
      <c r="AF339" s="15"/>
      <c r="AG339" s="15"/>
    </row>
    <row r="340" spans="1:33" customForma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5"/>
      <c r="AA340" s="15"/>
      <c r="AB340" s="186"/>
      <c r="AC340" s="186"/>
      <c r="AD340" s="15"/>
      <c r="AE340" s="15"/>
      <c r="AF340" s="15"/>
      <c r="AG340" s="15"/>
    </row>
    <row r="341" spans="1:33" customForma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5"/>
      <c r="AA341" s="15"/>
      <c r="AB341" s="186"/>
      <c r="AC341" s="186"/>
      <c r="AD341" s="15"/>
      <c r="AE341" s="15"/>
      <c r="AF341" s="15"/>
      <c r="AG341" s="15"/>
    </row>
    <row r="342" spans="1:33" customForma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5"/>
      <c r="AA342" s="15"/>
      <c r="AB342" s="186"/>
      <c r="AC342" s="186"/>
      <c r="AD342" s="15"/>
      <c r="AE342" s="15"/>
      <c r="AF342" s="15"/>
      <c r="AG342" s="15"/>
    </row>
    <row r="343" spans="1:33" customForma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5"/>
      <c r="AA343" s="15"/>
      <c r="AB343" s="186"/>
      <c r="AC343" s="186"/>
      <c r="AD343" s="15"/>
      <c r="AE343" s="15"/>
      <c r="AF343" s="15"/>
      <c r="AG343" s="15"/>
    </row>
    <row r="344" spans="1:33" customForma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5"/>
      <c r="AA344" s="15"/>
      <c r="AB344" s="186"/>
      <c r="AC344" s="186"/>
      <c r="AD344" s="15"/>
      <c r="AE344" s="15"/>
      <c r="AF344" s="15"/>
      <c r="AG344" s="15"/>
    </row>
    <row r="345" spans="1:33" customForma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5"/>
      <c r="AA345" s="15"/>
      <c r="AB345" s="186"/>
      <c r="AC345" s="186"/>
      <c r="AD345" s="15"/>
      <c r="AE345" s="15"/>
      <c r="AF345" s="15"/>
      <c r="AG345" s="15"/>
    </row>
    <row r="346" spans="1:33" customForma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5"/>
      <c r="AA346" s="15"/>
      <c r="AB346" s="186"/>
      <c r="AC346" s="186"/>
      <c r="AD346" s="15"/>
      <c r="AE346" s="15"/>
      <c r="AF346" s="15"/>
      <c r="AG346" s="15"/>
    </row>
    <row r="347" spans="1:33" customForma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5"/>
      <c r="AA347" s="15"/>
      <c r="AB347" s="186"/>
      <c r="AC347" s="186"/>
      <c r="AD347" s="15"/>
      <c r="AE347" s="15"/>
      <c r="AF347" s="15"/>
      <c r="AG347" s="15"/>
    </row>
    <row r="348" spans="1:33" customForma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5"/>
      <c r="AA348" s="15"/>
      <c r="AB348" s="186"/>
      <c r="AC348" s="186"/>
      <c r="AD348" s="15"/>
      <c r="AE348" s="15"/>
      <c r="AF348" s="15"/>
      <c r="AG348" s="15"/>
    </row>
    <row r="349" spans="1:33" customForma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5"/>
      <c r="AA349" s="15"/>
      <c r="AB349" s="186"/>
      <c r="AC349" s="186"/>
      <c r="AD349" s="15"/>
      <c r="AE349" s="15"/>
      <c r="AF349" s="15"/>
      <c r="AG349" s="15"/>
    </row>
    <row r="350" spans="1:33" customForma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5"/>
      <c r="AA350" s="15"/>
      <c r="AB350" s="186"/>
      <c r="AC350" s="186"/>
      <c r="AD350" s="15"/>
      <c r="AE350" s="15"/>
      <c r="AF350" s="15"/>
      <c r="AG350" s="15"/>
    </row>
    <row r="351" spans="1:33" customForma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5"/>
      <c r="AA351" s="15"/>
      <c r="AB351" s="186"/>
      <c r="AC351" s="186"/>
      <c r="AD351" s="15"/>
      <c r="AE351" s="15"/>
      <c r="AF351" s="15"/>
      <c r="AG351" s="15"/>
    </row>
    <row r="352" spans="1:33" customForma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5"/>
      <c r="AA352" s="15"/>
      <c r="AB352" s="186"/>
      <c r="AC352" s="186"/>
      <c r="AD352" s="15"/>
      <c r="AE352" s="15"/>
      <c r="AF352" s="15"/>
      <c r="AG352" s="15"/>
    </row>
    <row r="353" spans="1:33" customForma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5"/>
      <c r="AA353" s="15"/>
      <c r="AB353" s="186"/>
      <c r="AC353" s="186"/>
      <c r="AD353" s="15"/>
      <c r="AE353" s="15"/>
      <c r="AF353" s="15"/>
      <c r="AG353" s="15"/>
    </row>
    <row r="354" spans="1:33" customForma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5"/>
      <c r="AA354" s="15"/>
      <c r="AB354" s="186"/>
      <c r="AC354" s="186"/>
      <c r="AD354" s="15"/>
      <c r="AE354" s="15"/>
      <c r="AF354" s="15"/>
      <c r="AG354" s="15"/>
    </row>
    <row r="355" spans="1:33" customForma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5"/>
      <c r="AA355" s="15"/>
      <c r="AB355" s="186"/>
      <c r="AC355" s="186"/>
      <c r="AD355" s="15"/>
      <c r="AE355" s="15"/>
      <c r="AF355" s="15"/>
      <c r="AG355" s="15"/>
    </row>
    <row r="356" spans="1:33" customForma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5"/>
      <c r="AA356" s="15"/>
      <c r="AB356" s="186"/>
      <c r="AC356" s="186"/>
      <c r="AD356" s="15"/>
      <c r="AE356" s="15"/>
      <c r="AF356" s="15"/>
      <c r="AG356" s="15"/>
    </row>
    <row r="357" spans="1:33" customForma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5"/>
      <c r="AA357" s="15"/>
      <c r="AB357" s="186"/>
      <c r="AC357" s="186"/>
      <c r="AD357" s="15"/>
      <c r="AE357" s="15"/>
      <c r="AF357" s="15"/>
      <c r="AG357" s="15"/>
    </row>
    <row r="358" spans="1:33" customForma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5"/>
      <c r="AA358" s="15"/>
      <c r="AB358" s="186"/>
      <c r="AC358" s="186"/>
      <c r="AD358" s="15"/>
      <c r="AE358" s="15"/>
      <c r="AF358" s="15"/>
      <c r="AG358" s="15"/>
    </row>
    <row r="359" spans="1:33" customForma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5"/>
      <c r="AA359" s="15"/>
      <c r="AB359" s="186"/>
      <c r="AC359" s="186"/>
      <c r="AD359" s="15"/>
      <c r="AE359" s="15"/>
      <c r="AF359" s="15"/>
      <c r="AG359" s="15"/>
    </row>
    <row r="360" spans="1:33" customForma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5"/>
      <c r="AA360" s="15"/>
      <c r="AB360" s="186"/>
      <c r="AC360" s="186"/>
      <c r="AD360" s="15"/>
      <c r="AE360" s="15"/>
      <c r="AF360" s="15"/>
      <c r="AG360" s="15"/>
    </row>
    <row r="361" spans="1:33" customForma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5"/>
      <c r="AA361" s="15"/>
      <c r="AB361" s="186"/>
      <c r="AC361" s="186"/>
      <c r="AD361" s="15"/>
      <c r="AE361" s="15"/>
      <c r="AF361" s="15"/>
      <c r="AG361" s="15"/>
    </row>
    <row r="362" spans="1:33" customForma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5"/>
      <c r="AA362" s="15"/>
      <c r="AB362" s="186"/>
      <c r="AC362" s="186"/>
      <c r="AD362" s="15"/>
      <c r="AE362" s="15"/>
      <c r="AF362" s="15"/>
      <c r="AG362" s="15"/>
    </row>
    <row r="363" spans="1:33" customForma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5"/>
      <c r="AA363" s="15"/>
      <c r="AB363" s="186"/>
      <c r="AC363" s="186"/>
      <c r="AD363" s="15"/>
      <c r="AE363" s="15"/>
      <c r="AF363" s="15"/>
      <c r="AG363" s="15"/>
    </row>
    <row r="364" spans="1:33" customForma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5"/>
      <c r="AA364" s="15"/>
      <c r="AB364" s="186"/>
      <c r="AC364" s="186"/>
      <c r="AD364" s="15"/>
      <c r="AE364" s="15"/>
      <c r="AF364" s="15"/>
      <c r="AG364" s="15"/>
    </row>
    <row r="365" spans="1:33" customForma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5"/>
      <c r="AA365" s="15"/>
      <c r="AB365" s="186"/>
      <c r="AC365" s="186"/>
      <c r="AD365" s="15"/>
      <c r="AE365" s="15"/>
      <c r="AF365" s="15"/>
      <c r="AG365" s="15"/>
    </row>
    <row r="366" spans="1:33" customForma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5"/>
      <c r="AA366" s="15"/>
      <c r="AB366" s="186"/>
      <c r="AC366" s="186"/>
      <c r="AD366" s="15"/>
      <c r="AE366" s="15"/>
      <c r="AF366" s="15"/>
      <c r="AG366" s="15"/>
    </row>
    <row r="367" spans="1:33" customForma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5"/>
      <c r="AA367" s="15"/>
      <c r="AB367" s="186"/>
      <c r="AC367" s="186"/>
      <c r="AD367" s="15"/>
      <c r="AE367" s="15"/>
      <c r="AF367" s="15"/>
      <c r="AG367" s="15"/>
    </row>
    <row r="368" spans="1:33" customForma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5"/>
      <c r="AA368" s="15"/>
      <c r="AB368" s="186"/>
      <c r="AC368" s="186"/>
      <c r="AD368" s="15"/>
      <c r="AE368" s="15"/>
      <c r="AF368" s="15"/>
      <c r="AG368" s="15"/>
    </row>
    <row r="369" spans="1:33" customForma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5"/>
      <c r="AA369" s="15"/>
      <c r="AB369" s="186"/>
      <c r="AC369" s="186"/>
      <c r="AD369" s="15"/>
      <c r="AE369" s="15"/>
      <c r="AF369" s="15"/>
      <c r="AG369" s="15"/>
    </row>
    <row r="370" spans="1:33" customForma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5"/>
      <c r="AA370" s="15"/>
      <c r="AB370" s="186"/>
      <c r="AC370" s="186"/>
      <c r="AD370" s="15"/>
      <c r="AE370" s="15"/>
      <c r="AF370" s="15"/>
      <c r="AG370" s="15"/>
    </row>
    <row r="371" spans="1:33" customForma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5"/>
      <c r="AA371" s="15"/>
      <c r="AB371" s="186"/>
      <c r="AC371" s="186"/>
      <c r="AD371" s="15"/>
      <c r="AE371" s="15"/>
      <c r="AF371" s="15"/>
      <c r="AG371" s="15"/>
    </row>
    <row r="372" spans="1:33" customForma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5"/>
      <c r="AA372" s="15"/>
      <c r="AB372" s="186"/>
      <c r="AC372" s="186"/>
      <c r="AD372" s="15"/>
      <c r="AE372" s="15"/>
      <c r="AF372" s="15"/>
      <c r="AG372" s="15"/>
    </row>
    <row r="373" spans="1:33" customForma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5"/>
      <c r="AA373" s="15"/>
      <c r="AB373" s="186"/>
      <c r="AC373" s="186"/>
      <c r="AD373" s="15"/>
      <c r="AE373" s="15"/>
      <c r="AF373" s="15"/>
      <c r="AG373" s="15"/>
    </row>
    <row r="374" spans="1:33" customForma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5"/>
      <c r="AA374" s="15"/>
      <c r="AB374" s="186"/>
      <c r="AC374" s="186"/>
      <c r="AD374" s="15"/>
      <c r="AE374" s="15"/>
      <c r="AF374" s="15"/>
      <c r="AG374" s="15"/>
    </row>
    <row r="375" spans="1:33" customForma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5"/>
      <c r="AA375" s="15"/>
      <c r="AB375" s="186"/>
      <c r="AC375" s="186"/>
      <c r="AD375" s="15"/>
      <c r="AE375" s="15"/>
      <c r="AF375" s="15"/>
      <c r="AG375" s="15"/>
    </row>
    <row r="376" spans="1:33" customForma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5"/>
      <c r="AA376" s="15"/>
      <c r="AB376" s="186"/>
      <c r="AC376" s="186"/>
      <c r="AD376" s="15"/>
      <c r="AE376" s="15"/>
      <c r="AF376" s="15"/>
      <c r="AG376" s="15"/>
    </row>
    <row r="377" spans="1:33" customForma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5"/>
      <c r="AA377" s="15"/>
      <c r="AB377" s="186"/>
      <c r="AC377" s="186"/>
      <c r="AD377" s="15"/>
      <c r="AE377" s="15"/>
      <c r="AF377" s="15"/>
      <c r="AG377" s="15"/>
    </row>
    <row r="378" spans="1:33" customForma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5"/>
      <c r="AA378" s="15"/>
      <c r="AB378" s="186"/>
      <c r="AC378" s="186"/>
      <c r="AD378" s="15"/>
      <c r="AE378" s="15"/>
      <c r="AF378" s="15"/>
      <c r="AG378" s="15"/>
    </row>
    <row r="379" spans="1:33" customForma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5"/>
      <c r="AA379" s="15"/>
      <c r="AB379" s="186"/>
      <c r="AC379" s="186"/>
      <c r="AD379" s="15"/>
      <c r="AE379" s="15"/>
      <c r="AF379" s="15"/>
      <c r="AG379" s="15"/>
    </row>
    <row r="380" spans="1:33" customForma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5"/>
      <c r="AA380" s="15"/>
      <c r="AB380" s="186"/>
      <c r="AC380" s="186"/>
      <c r="AD380" s="15"/>
      <c r="AE380" s="15"/>
      <c r="AF380" s="15"/>
      <c r="AG380" s="15"/>
    </row>
    <row r="381" spans="1:33" customForma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5"/>
      <c r="AA381" s="15"/>
      <c r="AB381" s="186"/>
      <c r="AC381" s="186"/>
      <c r="AD381" s="15"/>
      <c r="AE381" s="15"/>
      <c r="AF381" s="15"/>
      <c r="AG381" s="15"/>
    </row>
    <row r="382" spans="1:33" customForma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5"/>
      <c r="AA382" s="15"/>
      <c r="AB382" s="186"/>
      <c r="AC382" s="186"/>
      <c r="AD382" s="15"/>
      <c r="AE382" s="15"/>
      <c r="AF382" s="15"/>
      <c r="AG382" s="15"/>
    </row>
    <row r="383" spans="1:33" customForma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5"/>
      <c r="AA383" s="15"/>
      <c r="AB383" s="186"/>
      <c r="AC383" s="186"/>
      <c r="AD383" s="15"/>
      <c r="AE383" s="15"/>
      <c r="AF383" s="15"/>
      <c r="AG383" s="15"/>
    </row>
    <row r="384" spans="1:33" customForma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5"/>
      <c r="AA384" s="15"/>
      <c r="AB384" s="186"/>
      <c r="AC384" s="186"/>
      <c r="AD384" s="15"/>
      <c r="AE384" s="15"/>
      <c r="AF384" s="15"/>
      <c r="AG384" s="15"/>
    </row>
    <row r="385" spans="1:33" customForma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5"/>
      <c r="AA385" s="15"/>
      <c r="AB385" s="186"/>
      <c r="AC385" s="186"/>
      <c r="AD385" s="15"/>
      <c r="AE385" s="15"/>
      <c r="AF385" s="15"/>
      <c r="AG385" s="15"/>
    </row>
    <row r="386" spans="1:33" customForma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5"/>
      <c r="AA386" s="15"/>
      <c r="AB386" s="186"/>
      <c r="AC386" s="186"/>
      <c r="AD386" s="15"/>
      <c r="AE386" s="15"/>
      <c r="AF386" s="15"/>
      <c r="AG386" s="15"/>
    </row>
    <row r="387" spans="1:33" customForma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5"/>
      <c r="AA387" s="15"/>
      <c r="AB387" s="186"/>
      <c r="AC387" s="186"/>
      <c r="AD387" s="15"/>
      <c r="AE387" s="15"/>
      <c r="AF387" s="15"/>
      <c r="AG387" s="15"/>
    </row>
    <row r="388" spans="1:33" customForma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5"/>
      <c r="AA388" s="15"/>
      <c r="AB388" s="186"/>
      <c r="AC388" s="186"/>
      <c r="AD388" s="15"/>
      <c r="AE388" s="15"/>
      <c r="AF388" s="15"/>
      <c r="AG388" s="15"/>
    </row>
    <row r="389" spans="1:33" customForma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5"/>
      <c r="AA389" s="15"/>
      <c r="AB389" s="186"/>
      <c r="AC389" s="186"/>
      <c r="AD389" s="15"/>
      <c r="AE389" s="15"/>
      <c r="AF389" s="15"/>
      <c r="AG389" s="15"/>
    </row>
    <row r="390" spans="1:33" customForma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5"/>
      <c r="AA390" s="15"/>
      <c r="AB390" s="186"/>
      <c r="AC390" s="186"/>
      <c r="AD390" s="15"/>
      <c r="AE390" s="15"/>
      <c r="AF390" s="15"/>
      <c r="AG390" s="15"/>
    </row>
    <row r="391" spans="1:33" customForma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5"/>
      <c r="AA391" s="15"/>
      <c r="AB391" s="186"/>
      <c r="AC391" s="186"/>
      <c r="AD391" s="15"/>
      <c r="AE391" s="15"/>
      <c r="AF391" s="15"/>
      <c r="AG391" s="15"/>
    </row>
    <row r="392" spans="1:33" customForma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5"/>
      <c r="AA392" s="15"/>
      <c r="AB392" s="186"/>
      <c r="AC392" s="186"/>
      <c r="AD392" s="15"/>
      <c r="AE392" s="15"/>
      <c r="AF392" s="15"/>
      <c r="AG392" s="15"/>
    </row>
    <row r="393" spans="1:33" customForma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5"/>
      <c r="AA393" s="15"/>
      <c r="AB393" s="186"/>
      <c r="AC393" s="186"/>
      <c r="AD393" s="15"/>
      <c r="AE393" s="15"/>
      <c r="AF393" s="15"/>
      <c r="AG393" s="15"/>
    </row>
    <row r="394" spans="1:33" customForma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5"/>
      <c r="AA394" s="15"/>
      <c r="AB394" s="186"/>
      <c r="AC394" s="186"/>
      <c r="AD394" s="15"/>
      <c r="AE394" s="15"/>
      <c r="AF394" s="15"/>
      <c r="AG394" s="15"/>
    </row>
    <row r="395" spans="1:33" customForma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5"/>
      <c r="AA395" s="15"/>
      <c r="AB395" s="186"/>
      <c r="AC395" s="186"/>
      <c r="AD395" s="15"/>
      <c r="AE395" s="15"/>
      <c r="AF395" s="15"/>
      <c r="AG395" s="15"/>
    </row>
    <row r="396" spans="1:33" customForma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5"/>
      <c r="AA396" s="15"/>
      <c r="AB396" s="186"/>
      <c r="AC396" s="186"/>
      <c r="AD396" s="15"/>
      <c r="AE396" s="15"/>
      <c r="AF396" s="15"/>
      <c r="AG396" s="15"/>
    </row>
    <row r="397" spans="1:33" customForma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5"/>
      <c r="AA397" s="15"/>
      <c r="AB397" s="186"/>
      <c r="AC397" s="186"/>
      <c r="AD397" s="15"/>
      <c r="AE397" s="15"/>
      <c r="AF397" s="15"/>
      <c r="AG397" s="15"/>
    </row>
    <row r="398" spans="1:33" customForma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5"/>
      <c r="AA398" s="15"/>
      <c r="AB398" s="186"/>
      <c r="AC398" s="186"/>
      <c r="AD398" s="15"/>
      <c r="AE398" s="15"/>
      <c r="AF398" s="15"/>
      <c r="AG398" s="15"/>
    </row>
    <row r="399" spans="1:33" customForma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5"/>
      <c r="AA399" s="15"/>
      <c r="AB399" s="186"/>
      <c r="AC399" s="186"/>
      <c r="AD399" s="15"/>
      <c r="AE399" s="15"/>
      <c r="AF399" s="15"/>
      <c r="AG399" s="15"/>
    </row>
    <row r="400" spans="1:33" customForma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5"/>
      <c r="AA400" s="15"/>
      <c r="AB400" s="186"/>
      <c r="AC400" s="186"/>
      <c r="AD400" s="15"/>
      <c r="AE400" s="15"/>
      <c r="AF400" s="15"/>
      <c r="AG400" s="15"/>
    </row>
    <row r="401" spans="1:33" customForma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5"/>
      <c r="AA401" s="15"/>
      <c r="AB401" s="186"/>
      <c r="AC401" s="186"/>
      <c r="AD401" s="15"/>
      <c r="AE401" s="15"/>
      <c r="AF401" s="15"/>
      <c r="AG401" s="15"/>
    </row>
    <row r="402" spans="1:33" customForma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5"/>
      <c r="AA402" s="15"/>
      <c r="AB402" s="186"/>
      <c r="AC402" s="186"/>
      <c r="AD402" s="15"/>
      <c r="AE402" s="15"/>
      <c r="AF402" s="15"/>
      <c r="AG402" s="15"/>
    </row>
    <row r="403" spans="1:33" customForma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5"/>
      <c r="AA403" s="15"/>
      <c r="AB403" s="186"/>
      <c r="AC403" s="186"/>
      <c r="AD403" s="15"/>
      <c r="AE403" s="15"/>
      <c r="AF403" s="15"/>
      <c r="AG403" s="15"/>
    </row>
    <row r="404" spans="1:33" customForma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5"/>
      <c r="AA404" s="15"/>
      <c r="AB404" s="186"/>
      <c r="AC404" s="186"/>
      <c r="AD404" s="15"/>
      <c r="AE404" s="15"/>
      <c r="AF404" s="15"/>
      <c r="AG404" s="15"/>
    </row>
    <row r="405" spans="1:33" customForma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5"/>
      <c r="AA405" s="15"/>
      <c r="AB405" s="186"/>
      <c r="AC405" s="186"/>
      <c r="AD405" s="15"/>
      <c r="AE405" s="15"/>
      <c r="AF405" s="15"/>
      <c r="AG405" s="15"/>
    </row>
    <row r="406" spans="1:33" customForma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5"/>
      <c r="AA406" s="15"/>
      <c r="AB406" s="186"/>
      <c r="AC406" s="186"/>
      <c r="AD406" s="15"/>
      <c r="AE406" s="15"/>
      <c r="AF406" s="15"/>
      <c r="AG406" s="15"/>
    </row>
    <row r="407" spans="1:33" customForma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5"/>
      <c r="AA407" s="15"/>
      <c r="AB407" s="186"/>
      <c r="AC407" s="186"/>
      <c r="AD407" s="15"/>
      <c r="AE407" s="15"/>
      <c r="AF407" s="15"/>
      <c r="AG407" s="15"/>
    </row>
    <row r="408" spans="1:33" customForma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5"/>
      <c r="AA408" s="15"/>
      <c r="AB408" s="186"/>
      <c r="AC408" s="186"/>
      <c r="AD408" s="15"/>
      <c r="AE408" s="15"/>
      <c r="AF408" s="15"/>
      <c r="AG408" s="15"/>
    </row>
    <row r="409" spans="1:33" customForma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5"/>
      <c r="AA409" s="15"/>
      <c r="AB409" s="186"/>
      <c r="AC409" s="186"/>
      <c r="AD409" s="15"/>
      <c r="AE409" s="15"/>
      <c r="AF409" s="15"/>
      <c r="AG409" s="15"/>
    </row>
    <row r="410" spans="1:33" customForma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5"/>
      <c r="AA410" s="15"/>
      <c r="AB410" s="186"/>
      <c r="AC410" s="186"/>
      <c r="AD410" s="15"/>
      <c r="AE410" s="15"/>
      <c r="AF410" s="15"/>
      <c r="AG410" s="15"/>
    </row>
    <row r="411" spans="1:33" customForma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5"/>
      <c r="AA411" s="15"/>
      <c r="AB411" s="186"/>
      <c r="AC411" s="186"/>
      <c r="AD411" s="15"/>
      <c r="AE411" s="15"/>
      <c r="AF411" s="15"/>
      <c r="AG411" s="15"/>
    </row>
    <row r="412" spans="1:33" customForma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5"/>
      <c r="AA412" s="15"/>
      <c r="AB412" s="186"/>
      <c r="AC412" s="186"/>
      <c r="AD412" s="15"/>
      <c r="AE412" s="15"/>
      <c r="AF412" s="15"/>
      <c r="AG412" s="15"/>
    </row>
    <row r="413" spans="1:33" customForma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5"/>
      <c r="AA413" s="3"/>
      <c r="AB413" s="184"/>
      <c r="AC413" s="184"/>
      <c r="AD413" s="15"/>
      <c r="AE413" s="15"/>
      <c r="AF413" s="15"/>
      <c r="AG413" s="15"/>
    </row>
    <row r="414" spans="1:33" customForma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5"/>
      <c r="AA414" s="3"/>
      <c r="AB414" s="184"/>
      <c r="AC414" s="184"/>
      <c r="AD414" s="15"/>
      <c r="AE414" s="15"/>
      <c r="AF414" s="15"/>
      <c r="AG414" s="15"/>
    </row>
    <row r="415" spans="1:33" customForma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5"/>
      <c r="AA415" s="3"/>
      <c r="AB415" s="184"/>
      <c r="AC415" s="184"/>
      <c r="AD415" s="15"/>
      <c r="AE415" s="15"/>
      <c r="AF415" s="15"/>
      <c r="AG415" s="15"/>
    </row>
    <row r="416" spans="1:33" customForma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5"/>
      <c r="AA416" s="3"/>
      <c r="AB416" s="184"/>
      <c r="AC416" s="184"/>
      <c r="AD416" s="15"/>
      <c r="AE416" s="15"/>
      <c r="AF416" s="15"/>
      <c r="AG416" s="15"/>
    </row>
    <row r="417" spans="1:33" customForma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5"/>
      <c r="AA417" s="3"/>
      <c r="AB417" s="184"/>
      <c r="AC417" s="184"/>
      <c r="AD417" s="15"/>
      <c r="AE417" s="15"/>
      <c r="AF417" s="15"/>
      <c r="AG417" s="15"/>
    </row>
    <row r="418" spans="1:33" customForma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5"/>
      <c r="AA418" s="3"/>
      <c r="AB418" s="184"/>
      <c r="AC418" s="184"/>
      <c r="AD418" s="15"/>
      <c r="AE418" s="15"/>
      <c r="AF418" s="15"/>
      <c r="AG418" s="15"/>
    </row>
    <row r="419" spans="1:33" customForma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5"/>
      <c r="AA419" s="3"/>
      <c r="AB419" s="184"/>
      <c r="AC419" s="184"/>
      <c r="AD419" s="15"/>
      <c r="AE419" s="15"/>
      <c r="AF419" s="15"/>
      <c r="AG419" s="15"/>
    </row>
    <row r="420" spans="1:33" customForma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5"/>
      <c r="AA420" s="3"/>
      <c r="AB420" s="184"/>
      <c r="AC420" s="184"/>
      <c r="AD420" s="15"/>
      <c r="AE420" s="15"/>
      <c r="AF420" s="15"/>
      <c r="AG420" s="15"/>
    </row>
    <row r="421" spans="1:33" customForma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5"/>
      <c r="AA421" s="3"/>
      <c r="AB421" s="184"/>
      <c r="AC421" s="184"/>
      <c r="AD421" s="15"/>
      <c r="AE421" s="15"/>
      <c r="AF421" s="15"/>
      <c r="AG421" s="15"/>
    </row>
    <row r="422" spans="1:33" customForma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5"/>
      <c r="AA422" s="3"/>
      <c r="AB422" s="184"/>
      <c r="AC422" s="184"/>
      <c r="AD422" s="15"/>
      <c r="AE422" s="15"/>
      <c r="AF422" s="15"/>
      <c r="AG422" s="15"/>
    </row>
    <row r="423" spans="1:33" customForma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5"/>
      <c r="AA423" s="3"/>
      <c r="AB423" s="184"/>
      <c r="AC423" s="184"/>
      <c r="AD423" s="15"/>
      <c r="AE423" s="15"/>
      <c r="AF423" s="15"/>
      <c r="AG423" s="15"/>
    </row>
    <row r="424" spans="1:33" customForma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5"/>
      <c r="AA424" s="3"/>
      <c r="AB424" s="184"/>
      <c r="AC424" s="184"/>
      <c r="AD424" s="3"/>
      <c r="AE424" s="15"/>
      <c r="AF424" s="15"/>
      <c r="AG424" s="15"/>
    </row>
    <row r="425" spans="1:33" customForma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5"/>
      <c r="AA425" s="3"/>
      <c r="AB425" s="184"/>
      <c r="AC425" s="184"/>
      <c r="AD425" s="3"/>
      <c r="AE425" s="15"/>
      <c r="AF425" s="15"/>
      <c r="AG425" s="15"/>
    </row>
    <row r="426" spans="1:33" customForma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5"/>
      <c r="AA426" s="3"/>
      <c r="AB426" s="184"/>
      <c r="AC426" s="184"/>
      <c r="AD426" s="3"/>
      <c r="AE426" s="15"/>
      <c r="AF426" s="15"/>
      <c r="AG426" s="15"/>
    </row>
    <row r="427" spans="1:33" customForma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5"/>
      <c r="AA427" s="3"/>
      <c r="AB427" s="184"/>
      <c r="AC427" s="184"/>
      <c r="AD427" s="3"/>
      <c r="AE427" s="15"/>
      <c r="AF427" s="15"/>
      <c r="AG427" s="15"/>
    </row>
    <row r="428" spans="1:33" customForma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5"/>
      <c r="AA428" s="3"/>
      <c r="AB428" s="184"/>
      <c r="AC428" s="184"/>
      <c r="AD428" s="3"/>
      <c r="AE428" s="15"/>
      <c r="AF428" s="15"/>
      <c r="AG428" s="15"/>
    </row>
    <row r="429" spans="1:33" customForma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5"/>
      <c r="AA429" s="3"/>
      <c r="AB429" s="184"/>
      <c r="AC429" s="184"/>
      <c r="AD429" s="3"/>
      <c r="AE429" s="15"/>
      <c r="AF429" s="15"/>
      <c r="AG429" s="15"/>
    </row>
    <row r="430" spans="1:33" customForma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5"/>
      <c r="AA430" s="3"/>
      <c r="AB430" s="184"/>
      <c r="AC430" s="184"/>
      <c r="AD430" s="3"/>
      <c r="AE430" s="15"/>
      <c r="AF430" s="15"/>
      <c r="AG430" s="15"/>
    </row>
    <row r="431" spans="1:33" customForma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5"/>
      <c r="AA431" s="3"/>
      <c r="AB431" s="184"/>
      <c r="AC431" s="184"/>
      <c r="AD431" s="3"/>
      <c r="AE431" s="15"/>
      <c r="AF431" s="15"/>
      <c r="AG431" s="15"/>
    </row>
    <row r="432" spans="1:33" customForma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5"/>
      <c r="AA432" s="3"/>
      <c r="AB432" s="184"/>
      <c r="AC432" s="184"/>
      <c r="AD432" s="3"/>
      <c r="AE432" s="15"/>
      <c r="AF432" s="15"/>
      <c r="AG432" s="15"/>
    </row>
    <row r="433" spans="1:33" customForma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5"/>
      <c r="AA433" s="3"/>
      <c r="AB433" s="184"/>
      <c r="AC433" s="184"/>
      <c r="AD433" s="3"/>
      <c r="AE433" s="15"/>
      <c r="AF433" s="15"/>
      <c r="AG433" s="15"/>
    </row>
    <row r="434" spans="1:33" customForma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5"/>
      <c r="AA434" s="3"/>
      <c r="AB434" s="184"/>
      <c r="AC434" s="184"/>
      <c r="AD434" s="3"/>
      <c r="AE434" s="15"/>
      <c r="AF434" s="15"/>
      <c r="AG434" s="15"/>
    </row>
    <row r="435" spans="1:33" customForma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5"/>
      <c r="AA435" s="3"/>
      <c r="AB435" s="184"/>
      <c r="AC435" s="184"/>
      <c r="AD435" s="3"/>
      <c r="AE435" s="15"/>
      <c r="AF435" s="15"/>
      <c r="AG435" s="15"/>
    </row>
    <row r="436" spans="1:33" customForma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5"/>
      <c r="AA436" s="3"/>
      <c r="AB436" s="184"/>
      <c r="AC436" s="184"/>
      <c r="AD436" s="3"/>
      <c r="AE436" s="15"/>
      <c r="AF436" s="15"/>
      <c r="AG436" s="15"/>
    </row>
    <row r="437" spans="1:33" customForma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5"/>
      <c r="AA437" s="3"/>
      <c r="AB437" s="184"/>
      <c r="AC437" s="184"/>
      <c r="AD437" s="3"/>
      <c r="AE437" s="15"/>
      <c r="AF437" s="15"/>
      <c r="AG437" s="15"/>
    </row>
    <row r="438" spans="1:33" customForma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5"/>
      <c r="AA438" s="3"/>
      <c r="AB438" s="184"/>
      <c r="AC438" s="184"/>
      <c r="AD438" s="3"/>
      <c r="AE438" s="15"/>
      <c r="AF438" s="15"/>
      <c r="AG438" s="15"/>
    </row>
    <row r="439" spans="1:33">
      <c r="A439" s="2"/>
      <c r="E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W439" s="2"/>
      <c r="X439" s="2"/>
      <c r="Y439" s="2"/>
      <c r="Z439" s="3"/>
      <c r="AA439" s="3"/>
      <c r="AD439" s="3"/>
      <c r="AE439" s="3"/>
      <c r="AF439" s="3"/>
      <c r="AG439" s="3"/>
    </row>
    <row r="440" spans="1:33">
      <c r="E440" s="2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W440" s="2"/>
      <c r="X440" s="2"/>
      <c r="Y440" s="2"/>
      <c r="Z440" s="3"/>
      <c r="AA440" s="3"/>
      <c r="AD440" s="3"/>
      <c r="AE440" s="3"/>
      <c r="AF440" s="3"/>
      <c r="AG440" s="3"/>
    </row>
    <row r="441" spans="1:33">
      <c r="E441" s="2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W441" s="2"/>
      <c r="X441" s="2"/>
      <c r="Y441" s="2"/>
      <c r="Z441" s="3"/>
      <c r="AA441" s="3"/>
      <c r="AD441" s="3"/>
      <c r="AE441" s="3"/>
      <c r="AF441" s="3"/>
      <c r="AG441" s="3"/>
    </row>
    <row r="442" spans="1:33">
      <c r="E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W442" s="2"/>
      <c r="X442" s="2"/>
      <c r="Y442" s="2"/>
      <c r="Z442" s="3"/>
      <c r="AA442" s="3"/>
      <c r="AD442" s="3"/>
      <c r="AE442" s="3"/>
      <c r="AF442" s="3"/>
      <c r="AG442" s="3"/>
    </row>
    <row r="443" spans="1:33">
      <c r="E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W443" s="2"/>
      <c r="X443" s="2"/>
      <c r="Y443" s="2"/>
      <c r="Z443" s="3"/>
      <c r="AA443" s="3"/>
      <c r="AD443" s="3"/>
      <c r="AE443" s="3"/>
      <c r="AF443" s="3"/>
      <c r="AG443" s="3"/>
    </row>
    <row r="444" spans="1:33">
      <c r="E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W444" s="2"/>
      <c r="X444" s="2"/>
      <c r="Y444" s="2"/>
      <c r="Z444" s="3"/>
      <c r="AA444" s="3"/>
      <c r="AD444" s="3"/>
      <c r="AE444" s="3"/>
      <c r="AF444" s="3"/>
      <c r="AG444" s="3"/>
    </row>
    <row r="445" spans="1:33">
      <c r="E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W445" s="2"/>
      <c r="X445" s="2"/>
      <c r="Y445" s="2"/>
      <c r="Z445" s="3"/>
      <c r="AA445" s="3"/>
      <c r="AD445" s="3"/>
      <c r="AE445" s="3"/>
      <c r="AF445" s="3"/>
      <c r="AG445" s="3"/>
    </row>
    <row r="446" spans="1:33">
      <c r="E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W446" s="2"/>
      <c r="X446" s="2"/>
      <c r="Y446" s="2"/>
      <c r="Z446" s="3"/>
      <c r="AA446" s="3"/>
      <c r="AD446" s="3"/>
      <c r="AE446" s="3"/>
      <c r="AF446" s="3"/>
      <c r="AG446" s="3"/>
    </row>
    <row r="447" spans="1:33">
      <c r="E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W447" s="2"/>
      <c r="X447" s="2"/>
      <c r="Y447" s="2"/>
      <c r="Z447" s="3"/>
      <c r="AA447" s="3"/>
      <c r="AD447" s="3"/>
      <c r="AE447" s="3"/>
      <c r="AF447" s="3"/>
      <c r="AG447" s="3"/>
    </row>
    <row r="448" spans="1:33">
      <c r="E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W448" s="2"/>
      <c r="X448" s="2"/>
      <c r="Y448" s="2"/>
      <c r="Z448" s="3"/>
      <c r="AA448" s="3"/>
      <c r="AD448" s="3"/>
      <c r="AE448" s="3"/>
      <c r="AF448" s="3"/>
      <c r="AG448" s="3"/>
    </row>
    <row r="449" spans="5:33">
      <c r="E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W449" s="2"/>
      <c r="X449" s="2"/>
      <c r="Y449" s="2"/>
      <c r="Z449" s="3"/>
      <c r="AA449" s="3"/>
      <c r="AD449" s="3"/>
      <c r="AE449" s="3"/>
      <c r="AF449" s="3"/>
      <c r="AG449" s="3"/>
    </row>
    <row r="450" spans="5:33">
      <c r="E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W450" s="2"/>
      <c r="X450" s="2"/>
      <c r="Y450" s="2"/>
      <c r="Z450" s="3"/>
      <c r="AA450" s="3"/>
      <c r="AD450" s="3"/>
      <c r="AE450" s="3"/>
      <c r="AF450" s="3"/>
      <c r="AG450" s="3"/>
    </row>
    <row r="451" spans="5:33">
      <c r="E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W451" s="2"/>
      <c r="X451" s="2"/>
      <c r="Y451" s="2"/>
      <c r="Z451" s="3"/>
      <c r="AA451" s="3"/>
      <c r="AD451" s="3"/>
      <c r="AE451" s="3"/>
      <c r="AF451" s="3"/>
      <c r="AG451" s="3"/>
    </row>
    <row r="452" spans="5:33">
      <c r="E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W452" s="2"/>
      <c r="X452" s="2"/>
      <c r="Y452" s="2"/>
      <c r="Z452" s="3"/>
      <c r="AA452" s="3"/>
      <c r="AD452" s="3"/>
      <c r="AE452" s="3"/>
      <c r="AF452" s="3"/>
      <c r="AG452" s="3"/>
    </row>
    <row r="453" spans="5:33">
      <c r="E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W453" s="2"/>
      <c r="X453" s="2"/>
      <c r="Y453" s="2"/>
      <c r="Z453" s="3"/>
      <c r="AA453" s="3"/>
      <c r="AD453" s="3"/>
      <c r="AE453" s="3"/>
      <c r="AF453" s="3"/>
      <c r="AG453" s="3"/>
    </row>
    <row r="454" spans="5:33">
      <c r="E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W454" s="2"/>
      <c r="X454" s="2"/>
      <c r="Y454" s="2"/>
      <c r="Z454" s="3"/>
      <c r="AA454" s="3"/>
      <c r="AD454" s="3"/>
      <c r="AE454" s="3"/>
      <c r="AF454" s="3"/>
      <c r="AG454" s="3"/>
    </row>
    <row r="455" spans="5:33">
      <c r="E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W455" s="2"/>
      <c r="X455" s="2"/>
      <c r="Y455" s="2"/>
      <c r="Z455" s="3"/>
      <c r="AA455" s="3"/>
      <c r="AD455" s="3"/>
      <c r="AE455" s="3"/>
      <c r="AF455" s="3"/>
      <c r="AG455" s="3"/>
    </row>
    <row r="456" spans="5:33">
      <c r="E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W456" s="2"/>
      <c r="X456" s="2"/>
      <c r="Y456" s="2"/>
      <c r="Z456" s="3"/>
      <c r="AA456" s="3"/>
      <c r="AD456" s="3"/>
      <c r="AE456" s="3"/>
      <c r="AF456" s="3"/>
      <c r="AG456" s="3"/>
    </row>
    <row r="457" spans="5:33">
      <c r="E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W457" s="2"/>
      <c r="X457" s="2"/>
      <c r="Y457" s="2"/>
      <c r="Z457" s="3"/>
      <c r="AA457" s="3"/>
      <c r="AD457" s="3"/>
      <c r="AE457" s="3"/>
      <c r="AF457" s="3"/>
      <c r="AG457" s="3"/>
    </row>
    <row r="458" spans="5:33">
      <c r="E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W458" s="2"/>
      <c r="X458" s="2"/>
      <c r="Y458" s="2"/>
      <c r="Z458" s="3"/>
      <c r="AA458" s="3"/>
      <c r="AD458" s="3"/>
      <c r="AE458" s="3"/>
      <c r="AF458" s="3"/>
      <c r="AG458" s="3"/>
    </row>
    <row r="459" spans="5:33">
      <c r="E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W459" s="2"/>
      <c r="X459" s="2"/>
      <c r="Y459" s="2"/>
      <c r="Z459" s="3"/>
      <c r="AA459" s="3"/>
      <c r="AD459" s="3"/>
      <c r="AE459" s="3"/>
      <c r="AF459" s="3"/>
      <c r="AG459" s="3"/>
    </row>
    <row r="460" spans="5:33">
      <c r="E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W460" s="2"/>
      <c r="X460" s="2"/>
      <c r="Y460" s="2"/>
      <c r="Z460" s="3"/>
      <c r="AA460" s="3"/>
      <c r="AD460" s="3"/>
      <c r="AE460" s="3"/>
      <c r="AF460" s="3"/>
      <c r="AG460" s="3"/>
    </row>
    <row r="461" spans="5:33">
      <c r="E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W461" s="2"/>
      <c r="X461" s="2"/>
      <c r="Y461" s="2"/>
      <c r="Z461" s="3"/>
      <c r="AA461" s="3"/>
      <c r="AD461" s="3"/>
      <c r="AE461" s="3"/>
      <c r="AF461" s="3"/>
      <c r="AG461" s="3"/>
    </row>
    <row r="462" spans="5:33">
      <c r="E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W462" s="2"/>
      <c r="X462" s="2"/>
      <c r="Y462" s="2"/>
      <c r="Z462" s="3"/>
      <c r="AA462" s="3"/>
      <c r="AD462" s="3"/>
      <c r="AE462" s="3"/>
      <c r="AF462" s="3"/>
      <c r="AG462" s="3"/>
    </row>
    <row r="463" spans="5:33">
      <c r="E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W463" s="2"/>
      <c r="X463" s="2"/>
      <c r="Y463" s="2"/>
      <c r="Z463" s="3"/>
      <c r="AA463" s="3"/>
      <c r="AD463" s="3"/>
      <c r="AE463" s="3"/>
      <c r="AF463" s="3"/>
      <c r="AG463" s="3"/>
    </row>
    <row r="464" spans="5:33">
      <c r="E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W464" s="2"/>
      <c r="X464" s="2"/>
      <c r="Y464" s="2"/>
      <c r="Z464" s="3"/>
      <c r="AA464" s="3"/>
      <c r="AD464" s="3"/>
      <c r="AE464" s="3"/>
      <c r="AF464" s="3"/>
      <c r="AG464" s="3"/>
    </row>
    <row r="465" spans="5:33">
      <c r="E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W465" s="2"/>
      <c r="X465" s="2"/>
      <c r="Y465" s="2"/>
      <c r="Z465" s="3"/>
      <c r="AA465" s="3"/>
      <c r="AD465" s="3"/>
      <c r="AE465" s="3"/>
      <c r="AF465" s="3"/>
      <c r="AG465" s="3"/>
    </row>
    <row r="466" spans="5:33">
      <c r="E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W466" s="2"/>
      <c r="X466" s="2"/>
      <c r="Y466" s="2"/>
      <c r="Z466" s="3"/>
      <c r="AA466" s="3"/>
      <c r="AD466" s="3"/>
      <c r="AE466" s="3"/>
      <c r="AF466" s="3"/>
      <c r="AG466" s="3"/>
    </row>
    <row r="467" spans="5:33">
      <c r="E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W467" s="2"/>
      <c r="X467" s="2"/>
      <c r="Y467" s="2"/>
      <c r="Z467" s="3"/>
      <c r="AA467" s="3"/>
      <c r="AD467" s="3"/>
      <c r="AE467" s="3"/>
      <c r="AF467" s="3"/>
      <c r="AG467" s="3"/>
    </row>
    <row r="468" spans="5:33">
      <c r="E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W468" s="2"/>
      <c r="X468" s="2"/>
      <c r="Y468" s="2"/>
      <c r="Z468" s="3"/>
      <c r="AA468" s="3"/>
      <c r="AD468" s="3"/>
      <c r="AE468" s="3"/>
      <c r="AF468" s="3"/>
      <c r="AG468" s="3"/>
    </row>
    <row r="469" spans="5:33">
      <c r="E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W469" s="2"/>
      <c r="X469" s="2"/>
      <c r="Y469" s="2"/>
      <c r="Z469" s="3"/>
      <c r="AA469" s="3"/>
      <c r="AD469" s="3"/>
      <c r="AE469" s="3"/>
      <c r="AF469" s="3"/>
      <c r="AG469" s="3"/>
    </row>
    <row r="470" spans="5:33">
      <c r="E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W470" s="2"/>
      <c r="X470" s="2"/>
      <c r="Y470" s="2"/>
      <c r="Z470" s="3"/>
      <c r="AA470" s="3"/>
      <c r="AD470" s="3"/>
      <c r="AE470" s="3"/>
      <c r="AF470" s="3"/>
      <c r="AG470" s="3"/>
    </row>
    <row r="471" spans="5:33">
      <c r="E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W471" s="2"/>
      <c r="X471" s="2"/>
      <c r="Y471" s="2"/>
      <c r="Z471" s="3"/>
      <c r="AA471" s="3"/>
      <c r="AD471" s="3"/>
      <c r="AE471" s="3"/>
      <c r="AF471" s="3"/>
      <c r="AG471" s="3"/>
    </row>
    <row r="472" spans="5:33">
      <c r="E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W472" s="2"/>
      <c r="X472" s="2"/>
      <c r="Y472" s="2"/>
      <c r="Z472" s="3"/>
      <c r="AA472" s="3"/>
      <c r="AD472" s="3"/>
      <c r="AE472" s="3"/>
      <c r="AF472" s="3"/>
      <c r="AG472" s="3"/>
    </row>
    <row r="473" spans="5:33">
      <c r="E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W473" s="2"/>
      <c r="X473" s="2"/>
      <c r="Y473" s="2"/>
      <c r="Z473" s="3"/>
      <c r="AA473" s="3"/>
      <c r="AD473" s="3"/>
      <c r="AE473" s="3"/>
      <c r="AF473" s="3"/>
      <c r="AG473" s="3"/>
    </row>
    <row r="474" spans="5:33">
      <c r="E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W474" s="2"/>
      <c r="X474" s="2"/>
      <c r="Y474" s="2"/>
      <c r="Z474" s="3"/>
      <c r="AA474" s="3"/>
      <c r="AD474" s="3"/>
      <c r="AE474" s="3"/>
      <c r="AF474" s="3"/>
      <c r="AG474" s="3"/>
    </row>
    <row r="475" spans="5:33">
      <c r="E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W475" s="2"/>
      <c r="X475" s="2"/>
      <c r="Y475" s="2"/>
      <c r="Z475" s="3"/>
      <c r="AA475" s="3"/>
      <c r="AD475" s="3"/>
      <c r="AE475" s="3"/>
      <c r="AF475" s="3"/>
      <c r="AG475" s="3"/>
    </row>
    <row r="476" spans="5:33">
      <c r="E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W476" s="2"/>
      <c r="X476" s="2"/>
      <c r="Y476" s="2"/>
      <c r="Z476" s="3"/>
      <c r="AA476" s="3"/>
      <c r="AD476" s="3"/>
      <c r="AE476" s="3"/>
      <c r="AF476" s="3"/>
      <c r="AG476" s="3"/>
    </row>
    <row r="477" spans="5:33">
      <c r="E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W477" s="2"/>
      <c r="X477" s="2"/>
      <c r="Y477" s="2"/>
      <c r="Z477" s="3"/>
      <c r="AA477" s="3"/>
      <c r="AD477" s="3"/>
      <c r="AE477" s="3"/>
      <c r="AF477" s="3"/>
      <c r="AG477" s="3"/>
    </row>
    <row r="478" spans="5:33">
      <c r="E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W478" s="2"/>
      <c r="X478" s="2"/>
      <c r="Y478" s="2"/>
      <c r="Z478" s="3"/>
      <c r="AA478" s="3"/>
      <c r="AD478" s="3"/>
      <c r="AE478" s="3"/>
      <c r="AF478" s="3"/>
      <c r="AG478" s="3"/>
    </row>
    <row r="479" spans="5:33">
      <c r="E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W479" s="2"/>
      <c r="X479" s="2"/>
      <c r="Y479" s="2"/>
      <c r="Z479" s="3"/>
      <c r="AA479" s="3"/>
      <c r="AD479" s="3"/>
      <c r="AE479" s="3"/>
      <c r="AF479" s="3"/>
      <c r="AG479" s="3"/>
    </row>
    <row r="480" spans="5:33">
      <c r="E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W480" s="2"/>
      <c r="X480" s="2"/>
      <c r="Y480" s="2"/>
      <c r="Z480" s="3"/>
      <c r="AA480" s="3"/>
      <c r="AD480" s="3"/>
      <c r="AE480" s="3"/>
      <c r="AF480" s="3"/>
      <c r="AG480" s="3"/>
    </row>
    <row r="481" spans="5:33">
      <c r="E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W481" s="2"/>
      <c r="X481" s="2"/>
      <c r="Y481" s="2"/>
      <c r="Z481" s="3"/>
      <c r="AA481" s="3"/>
      <c r="AD481" s="3"/>
      <c r="AE481" s="3"/>
      <c r="AF481" s="3"/>
      <c r="AG481" s="3"/>
    </row>
    <row r="482" spans="5:33">
      <c r="E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W482" s="2"/>
      <c r="X482" s="2"/>
      <c r="Y482" s="2"/>
      <c r="Z482" s="3"/>
      <c r="AA482" s="3"/>
      <c r="AD482" s="3"/>
      <c r="AE482" s="3"/>
      <c r="AF482" s="3"/>
      <c r="AG482" s="3"/>
    </row>
    <row r="483" spans="5:33">
      <c r="E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W483" s="2"/>
      <c r="X483" s="2"/>
      <c r="Y483" s="2"/>
      <c r="Z483" s="3"/>
      <c r="AA483" s="3"/>
      <c r="AD483" s="3"/>
      <c r="AE483" s="3"/>
      <c r="AF483" s="3"/>
      <c r="AG483" s="3"/>
    </row>
    <row r="484" spans="5:33">
      <c r="E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W484" s="2"/>
      <c r="X484" s="2"/>
      <c r="Y484" s="2"/>
      <c r="Z484" s="3"/>
      <c r="AA484" s="3"/>
      <c r="AD484" s="3"/>
      <c r="AE484" s="3"/>
      <c r="AF484" s="3"/>
      <c r="AG484" s="3"/>
    </row>
    <row r="485" spans="5:33">
      <c r="E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W485" s="2"/>
      <c r="X485" s="2"/>
      <c r="Y485" s="2"/>
      <c r="Z485" s="3"/>
      <c r="AA485" s="3"/>
      <c r="AD485" s="3"/>
      <c r="AE485" s="3"/>
      <c r="AF485" s="3"/>
      <c r="AG485" s="3"/>
    </row>
    <row r="486" spans="5:33">
      <c r="E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W486" s="2"/>
      <c r="X486" s="2"/>
      <c r="Y486" s="2"/>
      <c r="Z486" s="3"/>
      <c r="AA486" s="3"/>
      <c r="AD486" s="3"/>
      <c r="AE486" s="3"/>
      <c r="AF486" s="3"/>
      <c r="AG486" s="3"/>
    </row>
    <row r="487" spans="5:33">
      <c r="E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W487" s="2"/>
      <c r="X487" s="2"/>
      <c r="Y487" s="2"/>
      <c r="Z487" s="3"/>
      <c r="AA487" s="3"/>
      <c r="AD487" s="3"/>
      <c r="AE487" s="3"/>
      <c r="AF487" s="3"/>
      <c r="AG487" s="3"/>
    </row>
    <row r="488" spans="5:33">
      <c r="E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W488" s="2"/>
      <c r="X488" s="2"/>
      <c r="Y488" s="2"/>
      <c r="Z488" s="3"/>
      <c r="AA488" s="3"/>
      <c r="AD488" s="3"/>
      <c r="AE488" s="3"/>
      <c r="AF488" s="3"/>
      <c r="AG488" s="3"/>
    </row>
    <row r="489" spans="5:33">
      <c r="E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W489" s="2"/>
      <c r="X489" s="2"/>
      <c r="Y489" s="2"/>
      <c r="Z489" s="3"/>
      <c r="AA489" s="3"/>
      <c r="AD489" s="3"/>
      <c r="AE489" s="3"/>
      <c r="AF489" s="3"/>
      <c r="AG489" s="3"/>
    </row>
    <row r="490" spans="5:33">
      <c r="E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W490" s="2"/>
      <c r="X490" s="2"/>
      <c r="Y490" s="2"/>
      <c r="Z490" s="3"/>
      <c r="AA490" s="3"/>
      <c r="AD490" s="3"/>
      <c r="AE490" s="3"/>
      <c r="AF490" s="3"/>
      <c r="AG490" s="3"/>
    </row>
    <row r="491" spans="5:33">
      <c r="E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W491" s="2"/>
      <c r="X491" s="2"/>
      <c r="Y491" s="2"/>
      <c r="Z491" s="3"/>
      <c r="AA491" s="3"/>
      <c r="AD491" s="3"/>
      <c r="AE491" s="3"/>
      <c r="AF491" s="3"/>
      <c r="AG491" s="3"/>
    </row>
    <row r="492" spans="5:33">
      <c r="E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W492" s="2"/>
      <c r="X492" s="2"/>
      <c r="Y492" s="2"/>
      <c r="Z492" s="3"/>
      <c r="AA492" s="3"/>
      <c r="AD492" s="3"/>
      <c r="AE492" s="3"/>
      <c r="AF492" s="3"/>
      <c r="AG492" s="3"/>
    </row>
    <row r="493" spans="5:33">
      <c r="E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W493" s="2"/>
      <c r="X493" s="2"/>
      <c r="Y493" s="2"/>
      <c r="Z493" s="3"/>
      <c r="AA493" s="3"/>
      <c r="AD493" s="3"/>
      <c r="AE493" s="3"/>
      <c r="AF493" s="3"/>
      <c r="AG493" s="3"/>
    </row>
    <row r="494" spans="5:33">
      <c r="E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W494" s="2"/>
      <c r="X494" s="2"/>
      <c r="Y494" s="2"/>
      <c r="Z494" s="3"/>
      <c r="AA494" s="3"/>
      <c r="AD494" s="3"/>
      <c r="AE494" s="3"/>
      <c r="AF494" s="3"/>
      <c r="AG494" s="3"/>
    </row>
    <row r="495" spans="5:33">
      <c r="E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W495" s="2"/>
      <c r="X495" s="2"/>
      <c r="Y495" s="2"/>
      <c r="Z495" s="3"/>
      <c r="AA495" s="3"/>
      <c r="AD495" s="3"/>
      <c r="AE495" s="3"/>
      <c r="AF495" s="3"/>
      <c r="AG495" s="3"/>
    </row>
    <row r="496" spans="5:33">
      <c r="E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W496" s="2"/>
      <c r="X496" s="2"/>
      <c r="Y496" s="2"/>
      <c r="Z496" s="3"/>
      <c r="AA496" s="3"/>
      <c r="AD496" s="3"/>
      <c r="AE496" s="3"/>
      <c r="AF496" s="3"/>
      <c r="AG496" s="3"/>
    </row>
    <row r="497" spans="5:33">
      <c r="E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W497" s="2"/>
      <c r="X497" s="2"/>
      <c r="Y497" s="2"/>
      <c r="Z497" s="3"/>
      <c r="AA497" s="3"/>
      <c r="AD497" s="3"/>
      <c r="AE497" s="3"/>
      <c r="AF497" s="3"/>
      <c r="AG497" s="3"/>
    </row>
    <row r="498" spans="5:33">
      <c r="E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W498" s="2"/>
      <c r="X498" s="2"/>
      <c r="Y498" s="2"/>
      <c r="Z498" s="3"/>
      <c r="AA498" s="3"/>
      <c r="AD498" s="3"/>
      <c r="AE498" s="3"/>
      <c r="AF498" s="3"/>
      <c r="AG498" s="3"/>
    </row>
    <row r="499" spans="5:33">
      <c r="E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W499" s="2"/>
      <c r="X499" s="2"/>
      <c r="Y499" s="2"/>
      <c r="Z499" s="3"/>
      <c r="AA499" s="3"/>
      <c r="AD499" s="3"/>
      <c r="AE499" s="3"/>
      <c r="AF499" s="3"/>
      <c r="AG499" s="3"/>
    </row>
    <row r="500" spans="5:33">
      <c r="E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W500" s="2"/>
      <c r="X500" s="2"/>
      <c r="Y500" s="2"/>
      <c r="Z500" s="3"/>
      <c r="AA500" s="3"/>
      <c r="AD500" s="3"/>
      <c r="AE500" s="3"/>
      <c r="AF500" s="3"/>
      <c r="AG500" s="3"/>
    </row>
    <row r="501" spans="5:33">
      <c r="E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W501" s="2"/>
      <c r="X501" s="2"/>
      <c r="Y501" s="2"/>
      <c r="Z501" s="3"/>
      <c r="AA501" s="3"/>
      <c r="AD501" s="3"/>
      <c r="AE501" s="3"/>
      <c r="AF501" s="3"/>
      <c r="AG501" s="3"/>
    </row>
    <row r="502" spans="5:33">
      <c r="E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W502" s="2"/>
      <c r="X502" s="2"/>
      <c r="Y502" s="2"/>
      <c r="Z502" s="3"/>
      <c r="AA502" s="3"/>
      <c r="AD502" s="3"/>
      <c r="AE502" s="3"/>
      <c r="AF502" s="3"/>
      <c r="AG502" s="3"/>
    </row>
    <row r="503" spans="5:33">
      <c r="E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W503" s="2"/>
      <c r="X503" s="2"/>
      <c r="Y503" s="2"/>
      <c r="Z503" s="3"/>
      <c r="AA503" s="3"/>
      <c r="AD503" s="3"/>
      <c r="AE503" s="3"/>
      <c r="AF503" s="3"/>
      <c r="AG503" s="3"/>
    </row>
    <row r="504" spans="5:33">
      <c r="E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W504" s="2"/>
      <c r="X504" s="2"/>
      <c r="Y504" s="2"/>
      <c r="Z504" s="3"/>
      <c r="AA504" s="3"/>
      <c r="AD504" s="3"/>
      <c r="AE504" s="3"/>
      <c r="AF504" s="3"/>
      <c r="AG504" s="3"/>
    </row>
    <row r="505" spans="5:33">
      <c r="E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W505" s="2"/>
      <c r="X505" s="2"/>
      <c r="Y505" s="2"/>
      <c r="Z505" s="3"/>
      <c r="AA505" s="3"/>
      <c r="AD505" s="3"/>
      <c r="AE505" s="3"/>
      <c r="AF505" s="3"/>
      <c r="AG505" s="3"/>
    </row>
    <row r="506" spans="5:33">
      <c r="E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W506" s="2"/>
      <c r="X506" s="2"/>
      <c r="Y506" s="2"/>
      <c r="Z506" s="3"/>
      <c r="AA506" s="3"/>
      <c r="AD506" s="3"/>
      <c r="AE506" s="3"/>
      <c r="AF506" s="3"/>
      <c r="AG506" s="3"/>
    </row>
    <row r="507" spans="5:33">
      <c r="E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W507" s="2"/>
      <c r="X507" s="2"/>
      <c r="Y507" s="2"/>
      <c r="Z507" s="3"/>
      <c r="AA507" s="3"/>
      <c r="AD507" s="3"/>
      <c r="AE507" s="3"/>
      <c r="AF507" s="3"/>
      <c r="AG507" s="3"/>
    </row>
    <row r="508" spans="5:33">
      <c r="E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W508" s="2"/>
      <c r="X508" s="2"/>
      <c r="Y508" s="2"/>
      <c r="Z508" s="3"/>
      <c r="AA508" s="3"/>
      <c r="AD508" s="3"/>
      <c r="AE508" s="3"/>
      <c r="AF508" s="3"/>
      <c r="AG508" s="3"/>
    </row>
    <row r="509" spans="5:33">
      <c r="E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W509" s="2"/>
      <c r="X509" s="2"/>
      <c r="Y509" s="2"/>
      <c r="Z509" s="3"/>
      <c r="AA509" s="3"/>
      <c r="AD509" s="3"/>
      <c r="AE509" s="3"/>
      <c r="AF509" s="3"/>
      <c r="AG509" s="3"/>
    </row>
    <row r="510" spans="5:33">
      <c r="E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W510" s="2"/>
      <c r="X510" s="2"/>
      <c r="Y510" s="2"/>
      <c r="Z510" s="3"/>
      <c r="AA510" s="3"/>
      <c r="AD510" s="3"/>
      <c r="AE510" s="3"/>
      <c r="AF510" s="3"/>
      <c r="AG510" s="3"/>
    </row>
    <row r="511" spans="5:33">
      <c r="E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W511" s="2"/>
      <c r="X511" s="2"/>
      <c r="Y511" s="2"/>
      <c r="Z511" s="3"/>
      <c r="AA511" s="3"/>
      <c r="AD511" s="3"/>
      <c r="AE511" s="3"/>
      <c r="AF511" s="3"/>
      <c r="AG511" s="3"/>
    </row>
    <row r="512" spans="5:33">
      <c r="E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W512" s="2"/>
      <c r="X512" s="2"/>
      <c r="Y512" s="2"/>
      <c r="Z512" s="3"/>
      <c r="AA512" s="3"/>
      <c r="AD512" s="3"/>
      <c r="AE512" s="3"/>
      <c r="AF512" s="3"/>
      <c r="AG512" s="3"/>
    </row>
    <row r="513" spans="5:33">
      <c r="E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W513" s="2"/>
      <c r="X513" s="2"/>
      <c r="Y513" s="2"/>
      <c r="Z513" s="3"/>
      <c r="AA513" s="3"/>
      <c r="AD513" s="3"/>
      <c r="AE513" s="3"/>
      <c r="AF513" s="3"/>
      <c r="AG513" s="3"/>
    </row>
    <row r="514" spans="5:33">
      <c r="E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W514" s="2"/>
      <c r="X514" s="2"/>
      <c r="Y514" s="2"/>
      <c r="Z514" s="3"/>
      <c r="AA514" s="3"/>
      <c r="AD514" s="3"/>
      <c r="AE514" s="3"/>
      <c r="AF514" s="3"/>
      <c r="AG514" s="3"/>
    </row>
    <row r="515" spans="5:33">
      <c r="E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W515" s="2"/>
      <c r="X515" s="2"/>
      <c r="Y515" s="2"/>
      <c r="Z515" s="3"/>
      <c r="AA515" s="3"/>
      <c r="AD515" s="3"/>
      <c r="AE515" s="3"/>
      <c r="AF515" s="3"/>
      <c r="AG515" s="3"/>
    </row>
    <row r="516" spans="5:33">
      <c r="E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W516" s="2"/>
      <c r="X516" s="2"/>
      <c r="Y516" s="2"/>
      <c r="Z516" s="3"/>
      <c r="AA516" s="3"/>
      <c r="AD516" s="3"/>
      <c r="AE516" s="3"/>
      <c r="AF516" s="3"/>
      <c r="AG516" s="3"/>
    </row>
    <row r="517" spans="5:33">
      <c r="E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W517" s="2"/>
      <c r="X517" s="2"/>
      <c r="Y517" s="2"/>
      <c r="Z517" s="3"/>
      <c r="AA517" s="3"/>
      <c r="AD517" s="3"/>
      <c r="AE517" s="3"/>
      <c r="AF517" s="3"/>
      <c r="AG517" s="3"/>
    </row>
    <row r="518" spans="5:33">
      <c r="E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W518" s="2"/>
      <c r="X518" s="2"/>
      <c r="Y518" s="2"/>
      <c r="Z518" s="3"/>
      <c r="AA518" s="3"/>
      <c r="AD518" s="3"/>
      <c r="AE518" s="3"/>
      <c r="AF518" s="3"/>
      <c r="AG518" s="3"/>
    </row>
    <row r="519" spans="5:33">
      <c r="E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W519" s="2"/>
      <c r="X519" s="2"/>
      <c r="Y519" s="2"/>
      <c r="Z519" s="3"/>
      <c r="AA519" s="3"/>
      <c r="AD519" s="3"/>
      <c r="AE519" s="3"/>
      <c r="AF519" s="3"/>
      <c r="AG519" s="3"/>
    </row>
    <row r="520" spans="5:33">
      <c r="E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W520" s="2"/>
      <c r="X520" s="2"/>
      <c r="Y520" s="2"/>
      <c r="Z520" s="3"/>
      <c r="AA520" s="3"/>
      <c r="AD520" s="3"/>
      <c r="AE520" s="3"/>
      <c r="AF520" s="3"/>
      <c r="AG520" s="3"/>
    </row>
    <row r="521" spans="5:33">
      <c r="E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W521" s="2"/>
      <c r="X521" s="2"/>
      <c r="Y521" s="2"/>
      <c r="Z521" s="3"/>
      <c r="AA521" s="3"/>
      <c r="AD521" s="3"/>
      <c r="AE521" s="3"/>
      <c r="AF521" s="3"/>
      <c r="AG521" s="3"/>
    </row>
    <row r="522" spans="5:33">
      <c r="E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W522" s="2"/>
      <c r="X522" s="2"/>
      <c r="Y522" s="2"/>
      <c r="Z522" s="3"/>
      <c r="AA522" s="3"/>
      <c r="AD522" s="3"/>
      <c r="AE522" s="3"/>
      <c r="AF522" s="3"/>
      <c r="AG522" s="3"/>
    </row>
    <row r="523" spans="5:33">
      <c r="E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W523" s="2"/>
      <c r="X523" s="2"/>
      <c r="Y523" s="2"/>
      <c r="Z523" s="3"/>
      <c r="AA523" s="3"/>
      <c r="AD523" s="3"/>
      <c r="AE523" s="3"/>
      <c r="AF523" s="3"/>
      <c r="AG523" s="3"/>
    </row>
    <row r="524" spans="5:33">
      <c r="E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W524" s="2"/>
      <c r="X524" s="2"/>
      <c r="Y524" s="2"/>
      <c r="Z524" s="3"/>
      <c r="AA524" s="3"/>
      <c r="AD524" s="3"/>
      <c r="AE524" s="3"/>
      <c r="AF524" s="3"/>
      <c r="AG524" s="3"/>
    </row>
    <row r="525" spans="5:33">
      <c r="E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W525" s="2"/>
      <c r="X525" s="2"/>
      <c r="Y525" s="2"/>
      <c r="Z525" s="3"/>
      <c r="AA525" s="3"/>
      <c r="AD525" s="3"/>
      <c r="AE525" s="3"/>
      <c r="AF525" s="3"/>
      <c r="AG525" s="3"/>
    </row>
    <row r="526" spans="5:33">
      <c r="E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W526" s="2"/>
      <c r="X526" s="2"/>
      <c r="Y526" s="2"/>
      <c r="Z526" s="3"/>
      <c r="AA526" s="3"/>
      <c r="AD526" s="3"/>
      <c r="AE526" s="3"/>
      <c r="AF526" s="3"/>
      <c r="AG526" s="3"/>
    </row>
    <row r="527" spans="5:33">
      <c r="E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W527" s="2"/>
      <c r="X527" s="2"/>
      <c r="Y527" s="2"/>
      <c r="Z527" s="3"/>
      <c r="AA527" s="3"/>
      <c r="AD527" s="3"/>
      <c r="AE527" s="3"/>
      <c r="AF527" s="3"/>
      <c r="AG527" s="3"/>
    </row>
    <row r="528" spans="5:33">
      <c r="E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W528" s="2"/>
      <c r="X528" s="2"/>
      <c r="Y528" s="2"/>
      <c r="Z528" s="3"/>
      <c r="AA528" s="3"/>
      <c r="AD528" s="3"/>
      <c r="AE528" s="3"/>
      <c r="AF528" s="3"/>
      <c r="AG528" s="3"/>
    </row>
    <row r="529" spans="5:33">
      <c r="E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W529" s="2"/>
      <c r="X529" s="2"/>
      <c r="Y529" s="2"/>
      <c r="Z529" s="3"/>
      <c r="AA529" s="3"/>
      <c r="AD529" s="3"/>
      <c r="AE529" s="3"/>
      <c r="AF529" s="3"/>
      <c r="AG529" s="3"/>
    </row>
    <row r="530" spans="5:33">
      <c r="E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W530" s="2"/>
      <c r="X530" s="2"/>
      <c r="Y530" s="2"/>
      <c r="Z530" s="3"/>
      <c r="AA530" s="3"/>
      <c r="AD530" s="3"/>
      <c r="AE530" s="3"/>
      <c r="AF530" s="3"/>
      <c r="AG530" s="3"/>
    </row>
    <row r="531" spans="5:33">
      <c r="E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W531" s="2"/>
      <c r="X531" s="2"/>
      <c r="Y531" s="2"/>
      <c r="Z531" s="3"/>
      <c r="AA531" s="3"/>
      <c r="AD531" s="3"/>
      <c r="AE531" s="3"/>
      <c r="AF531" s="3"/>
      <c r="AG531" s="3"/>
    </row>
    <row r="532" spans="5:33">
      <c r="E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W532" s="2"/>
      <c r="X532" s="2"/>
      <c r="Y532" s="2"/>
      <c r="Z532" s="3"/>
      <c r="AA532" s="3"/>
      <c r="AD532" s="3"/>
      <c r="AE532" s="3"/>
      <c r="AF532" s="3"/>
      <c r="AG532" s="3"/>
    </row>
    <row r="533" spans="5:33">
      <c r="E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W533" s="2"/>
      <c r="X533" s="2"/>
      <c r="Y533" s="2"/>
      <c r="Z533" s="3"/>
      <c r="AA533" s="3"/>
      <c r="AD533" s="3"/>
      <c r="AE533" s="3"/>
      <c r="AF533" s="3"/>
      <c r="AG533" s="3"/>
    </row>
    <row r="534" spans="5:33">
      <c r="E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W534" s="2"/>
      <c r="X534" s="2"/>
      <c r="Y534" s="2"/>
      <c r="Z534" s="3"/>
      <c r="AA534" s="3"/>
      <c r="AD534" s="3"/>
      <c r="AE534" s="3"/>
      <c r="AF534" s="3"/>
      <c r="AG534" s="3"/>
    </row>
    <row r="535" spans="5:33">
      <c r="E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W535" s="2"/>
      <c r="X535" s="2"/>
      <c r="Y535" s="2"/>
      <c r="Z535" s="3"/>
      <c r="AA535" s="3"/>
      <c r="AD535" s="3"/>
      <c r="AE535" s="3"/>
      <c r="AF535" s="3"/>
      <c r="AG535" s="3"/>
    </row>
    <row r="536" spans="5:33">
      <c r="E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W536" s="2"/>
      <c r="X536" s="2"/>
      <c r="Y536" s="2"/>
      <c r="Z536" s="3"/>
      <c r="AA536" s="3"/>
      <c r="AD536" s="3"/>
      <c r="AE536" s="3"/>
      <c r="AF536" s="3"/>
      <c r="AG536" s="3"/>
    </row>
    <row r="537" spans="5:33">
      <c r="E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W537" s="2"/>
      <c r="X537" s="2"/>
      <c r="Y537" s="2"/>
      <c r="Z537" s="3"/>
      <c r="AA537" s="3"/>
      <c r="AD537" s="3"/>
      <c r="AE537" s="3"/>
      <c r="AF537" s="3"/>
      <c r="AG537" s="3"/>
    </row>
    <row r="538" spans="5:33">
      <c r="E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W538" s="2"/>
      <c r="X538" s="2"/>
      <c r="Y538" s="2"/>
      <c r="Z538" s="3"/>
      <c r="AA538" s="3"/>
      <c r="AD538" s="3"/>
      <c r="AE538" s="3"/>
      <c r="AF538" s="3"/>
      <c r="AG538" s="3"/>
    </row>
    <row r="539" spans="5:33">
      <c r="E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W539" s="2"/>
      <c r="X539" s="2"/>
      <c r="Y539" s="2"/>
      <c r="Z539" s="3"/>
      <c r="AA539" s="3"/>
      <c r="AD539" s="3"/>
      <c r="AE539" s="3"/>
      <c r="AF539" s="3"/>
      <c r="AG539" s="3"/>
    </row>
    <row r="540" spans="5:33">
      <c r="E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W540" s="2"/>
      <c r="X540" s="2"/>
      <c r="Y540" s="2"/>
      <c r="Z540" s="3"/>
      <c r="AA540" s="3"/>
      <c r="AD540" s="3"/>
      <c r="AE540" s="3"/>
      <c r="AF540" s="3"/>
      <c r="AG540" s="3"/>
    </row>
    <row r="541" spans="5:33">
      <c r="E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W541" s="2"/>
      <c r="X541" s="2"/>
      <c r="Y541" s="2"/>
      <c r="Z541" s="3"/>
      <c r="AA541" s="3"/>
      <c r="AD541" s="3"/>
      <c r="AE541" s="3"/>
      <c r="AF541" s="3"/>
      <c r="AG541" s="3"/>
    </row>
    <row r="542" spans="5:33">
      <c r="E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W542" s="2"/>
      <c r="X542" s="2"/>
      <c r="Y542" s="2"/>
      <c r="Z542" s="3"/>
      <c r="AA542" s="3"/>
      <c r="AD542" s="3"/>
      <c r="AE542" s="3"/>
      <c r="AF542" s="3"/>
      <c r="AG542" s="3"/>
    </row>
    <row r="543" spans="5:33">
      <c r="E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W543" s="2"/>
      <c r="X543" s="2"/>
      <c r="Y543" s="2"/>
      <c r="Z543" s="3"/>
      <c r="AA543" s="3"/>
      <c r="AD543" s="3"/>
      <c r="AE543" s="3"/>
      <c r="AF543" s="3"/>
      <c r="AG543" s="3"/>
    </row>
    <row r="544" spans="5:33">
      <c r="E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W544" s="2"/>
      <c r="X544" s="2"/>
      <c r="Y544" s="2"/>
      <c r="Z544" s="3"/>
      <c r="AA544" s="3"/>
      <c r="AD544" s="3"/>
      <c r="AE544" s="3"/>
      <c r="AF544" s="3"/>
      <c r="AG544" s="3"/>
    </row>
    <row r="545" spans="5:33">
      <c r="E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W545" s="2"/>
      <c r="X545" s="2"/>
      <c r="Y545" s="2"/>
      <c r="Z545" s="3"/>
      <c r="AA545" s="3"/>
      <c r="AD545" s="3"/>
      <c r="AE545" s="3"/>
      <c r="AF545" s="3"/>
      <c r="AG545" s="3"/>
    </row>
    <row r="546" spans="5:33">
      <c r="E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W546" s="2"/>
      <c r="X546" s="2"/>
      <c r="Y546" s="2"/>
      <c r="Z546" s="3"/>
      <c r="AA546" s="3"/>
      <c r="AD546" s="3"/>
      <c r="AE546" s="3"/>
      <c r="AF546" s="3"/>
      <c r="AG546" s="3"/>
    </row>
    <row r="547" spans="5:33">
      <c r="E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W547" s="2"/>
      <c r="X547" s="2"/>
      <c r="Y547" s="2"/>
      <c r="Z547" s="3"/>
      <c r="AA547" s="3"/>
      <c r="AD547" s="3"/>
      <c r="AE547" s="3"/>
      <c r="AF547" s="3"/>
      <c r="AG547" s="3"/>
    </row>
    <row r="548" spans="5:33">
      <c r="E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W548" s="2"/>
      <c r="X548" s="2"/>
      <c r="Y548" s="2"/>
      <c r="Z548" s="3"/>
      <c r="AA548" s="3"/>
      <c r="AD548" s="3"/>
      <c r="AE548" s="3"/>
      <c r="AF548" s="3"/>
      <c r="AG548" s="3"/>
    </row>
    <row r="549" spans="5:33">
      <c r="E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W549" s="2"/>
      <c r="X549" s="2"/>
      <c r="Y549" s="2"/>
      <c r="Z549" s="3"/>
      <c r="AA549" s="3"/>
      <c r="AD549" s="3"/>
      <c r="AE549" s="3"/>
      <c r="AF549" s="3"/>
      <c r="AG549" s="3"/>
    </row>
    <row r="550" spans="5:33">
      <c r="E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W550" s="2"/>
      <c r="X550" s="2"/>
      <c r="Y550" s="2"/>
      <c r="Z550" s="3"/>
      <c r="AA550" s="3"/>
      <c r="AD550" s="3"/>
      <c r="AE550" s="3"/>
      <c r="AF550" s="3"/>
      <c r="AG550" s="3"/>
    </row>
    <row r="551" spans="5:33">
      <c r="E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W551" s="2"/>
      <c r="X551" s="2"/>
      <c r="Y551" s="2"/>
      <c r="Z551" s="3"/>
      <c r="AA551" s="3"/>
      <c r="AD551" s="3"/>
      <c r="AE551" s="3"/>
      <c r="AF551" s="3"/>
      <c r="AG551" s="3"/>
    </row>
    <row r="552" spans="5:33">
      <c r="E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W552" s="2"/>
      <c r="X552" s="2"/>
      <c r="Y552" s="2"/>
      <c r="Z552" s="3"/>
      <c r="AA552" s="3"/>
      <c r="AD552" s="3"/>
      <c r="AE552" s="3"/>
      <c r="AF552" s="3"/>
      <c r="AG552" s="3"/>
    </row>
    <row r="553" spans="5:33">
      <c r="E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W553" s="2"/>
      <c r="X553" s="2"/>
      <c r="Y553" s="2"/>
      <c r="Z553" s="3"/>
      <c r="AA553" s="3"/>
      <c r="AD553" s="3"/>
      <c r="AE553" s="3"/>
      <c r="AF553" s="3"/>
      <c r="AG553" s="3"/>
    </row>
    <row r="554" spans="5:33">
      <c r="E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W554" s="2"/>
      <c r="X554" s="2"/>
      <c r="Y554" s="2"/>
      <c r="Z554" s="3"/>
      <c r="AA554" s="3"/>
      <c r="AD554" s="3"/>
      <c r="AE554" s="3"/>
      <c r="AF554" s="3"/>
      <c r="AG554" s="3"/>
    </row>
    <row r="555" spans="5:33">
      <c r="E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W555" s="2"/>
      <c r="X555" s="2"/>
      <c r="Y555" s="2"/>
      <c r="Z555" s="3"/>
      <c r="AA555" s="3"/>
      <c r="AD555" s="3"/>
      <c r="AE555" s="3"/>
      <c r="AF555" s="3"/>
      <c r="AG555" s="3"/>
    </row>
    <row r="556" spans="5:33">
      <c r="E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W556" s="2"/>
      <c r="X556" s="2"/>
      <c r="Y556" s="2"/>
      <c r="Z556" s="3"/>
      <c r="AA556" s="3"/>
      <c r="AD556" s="3"/>
      <c r="AE556" s="3"/>
      <c r="AF556" s="3"/>
      <c r="AG556" s="3"/>
    </row>
    <row r="557" spans="5:33">
      <c r="E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W557" s="2"/>
      <c r="X557" s="2"/>
      <c r="Y557" s="2"/>
      <c r="Z557" s="3"/>
      <c r="AA557" s="3"/>
      <c r="AD557" s="3"/>
      <c r="AE557" s="3"/>
      <c r="AF557" s="3"/>
      <c r="AG557" s="3"/>
    </row>
    <row r="558" spans="5:33">
      <c r="E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W558" s="2"/>
      <c r="X558" s="2"/>
      <c r="Y558" s="2"/>
      <c r="Z558" s="3"/>
      <c r="AA558" s="3"/>
      <c r="AD558" s="3"/>
      <c r="AE558" s="3"/>
      <c r="AF558" s="3"/>
      <c r="AG558" s="3"/>
    </row>
    <row r="559" spans="5:33">
      <c r="E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W559" s="2"/>
      <c r="X559" s="2"/>
      <c r="Y559" s="2"/>
      <c r="Z559" s="3"/>
      <c r="AA559" s="3"/>
      <c r="AD559" s="3"/>
      <c r="AE559" s="3"/>
      <c r="AF559" s="3"/>
      <c r="AG559" s="3"/>
    </row>
    <row r="560" spans="5:33">
      <c r="E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W560" s="2"/>
      <c r="X560" s="2"/>
      <c r="Y560" s="2"/>
      <c r="Z560" s="3"/>
      <c r="AD560" s="3"/>
      <c r="AE560" s="3"/>
      <c r="AF560" s="3"/>
      <c r="AG560" s="3"/>
    </row>
    <row r="561" spans="5:33">
      <c r="E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W561" s="2"/>
      <c r="X561" s="2"/>
      <c r="Y561" s="2"/>
      <c r="Z561" s="3"/>
      <c r="AD561" s="3"/>
      <c r="AE561" s="3"/>
      <c r="AF561" s="3"/>
      <c r="AG561" s="3"/>
    </row>
    <row r="562" spans="5:33">
      <c r="E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W562" s="2"/>
      <c r="X562" s="2"/>
      <c r="Y562" s="2"/>
      <c r="Z562" s="3"/>
      <c r="AD562" s="3"/>
      <c r="AE562" s="3"/>
      <c r="AF562" s="3"/>
      <c r="AG562" s="3"/>
    </row>
    <row r="563" spans="5:33">
      <c r="E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W563" s="2"/>
      <c r="X563" s="2"/>
      <c r="Y563" s="2"/>
      <c r="Z563" s="3"/>
      <c r="AD563" s="3"/>
      <c r="AE563" s="3"/>
      <c r="AF563" s="3"/>
      <c r="AG563" s="3"/>
    </row>
    <row r="564" spans="5:33">
      <c r="E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W564" s="2"/>
      <c r="X564" s="2"/>
      <c r="Y564" s="2"/>
      <c r="Z564" s="3"/>
      <c r="AD564" s="3"/>
      <c r="AE564" s="3"/>
      <c r="AF564" s="3"/>
      <c r="AG564" s="3"/>
    </row>
    <row r="565" spans="5:33">
      <c r="E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W565" s="2"/>
      <c r="X565" s="2"/>
      <c r="Y565" s="2"/>
      <c r="Z565" s="3"/>
      <c r="AD565" s="3"/>
      <c r="AE565" s="3"/>
      <c r="AF565" s="3"/>
      <c r="AG565" s="3"/>
    </row>
    <row r="566" spans="5:33">
      <c r="E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W566" s="2"/>
      <c r="X566" s="2"/>
      <c r="Y566" s="2"/>
      <c r="Z566" s="3"/>
      <c r="AD566" s="3"/>
      <c r="AE566" s="3"/>
      <c r="AF566" s="3"/>
      <c r="AG566" s="3"/>
    </row>
    <row r="567" spans="5:33">
      <c r="E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W567" s="2"/>
      <c r="X567" s="2"/>
      <c r="Y567" s="2"/>
      <c r="Z567" s="3"/>
      <c r="AD567" s="3"/>
      <c r="AE567" s="3"/>
      <c r="AF567" s="3"/>
      <c r="AG567" s="3"/>
    </row>
    <row r="568" spans="5:33">
      <c r="E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W568" s="2"/>
      <c r="X568" s="2"/>
      <c r="Y568" s="2"/>
      <c r="Z568" s="3"/>
      <c r="AD568" s="3"/>
      <c r="AE568" s="3"/>
      <c r="AF568" s="3"/>
      <c r="AG568" s="3"/>
    </row>
    <row r="569" spans="5:33">
      <c r="E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W569" s="2"/>
      <c r="X569" s="2"/>
      <c r="Y569" s="2"/>
      <c r="Z569" s="3"/>
      <c r="AD569" s="3"/>
      <c r="AE569" s="3"/>
      <c r="AF569" s="3"/>
      <c r="AG569" s="3"/>
    </row>
    <row r="570" spans="5:33">
      <c r="E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W570" s="2"/>
      <c r="X570" s="2"/>
      <c r="Y570" s="2"/>
      <c r="Z570" s="3"/>
      <c r="AD570" s="3"/>
      <c r="AE570" s="3"/>
      <c r="AF570" s="3"/>
      <c r="AG570" s="3"/>
    </row>
    <row r="571" spans="5:33">
      <c r="E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W571" s="2"/>
      <c r="X571" s="2"/>
      <c r="Y571" s="2"/>
      <c r="Z571" s="3"/>
      <c r="AE571" s="3"/>
      <c r="AF571" s="3"/>
      <c r="AG571" s="3"/>
    </row>
    <row r="572" spans="5:33">
      <c r="E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W572" s="2"/>
      <c r="X572" s="2"/>
      <c r="Y572" s="2"/>
      <c r="Z572" s="3"/>
      <c r="AE572" s="3"/>
      <c r="AF572" s="3"/>
      <c r="AG572" s="3"/>
    </row>
    <row r="573" spans="5:33">
      <c r="E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W573" s="2"/>
      <c r="X573" s="2"/>
      <c r="Y573" s="2"/>
      <c r="Z573" s="3"/>
      <c r="AE573" s="3"/>
      <c r="AF573" s="3"/>
      <c r="AG573" s="3"/>
    </row>
    <row r="574" spans="5:33">
      <c r="E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W574" s="2"/>
      <c r="X574" s="2"/>
      <c r="Y574" s="2"/>
      <c r="Z574" s="3"/>
      <c r="AE574" s="3"/>
      <c r="AF574" s="3"/>
      <c r="AG574" s="3"/>
    </row>
    <row r="575" spans="5:33">
      <c r="E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W575" s="2"/>
      <c r="X575" s="2"/>
      <c r="Y575" s="2"/>
      <c r="Z575" s="3"/>
      <c r="AE575" s="3"/>
      <c r="AF575" s="3"/>
      <c r="AG575" s="3"/>
    </row>
    <row r="576" spans="5:33">
      <c r="E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W576" s="2"/>
      <c r="X576" s="2"/>
      <c r="Y576" s="2"/>
      <c r="Z576" s="3"/>
      <c r="AE576" s="3"/>
      <c r="AF576" s="3"/>
      <c r="AG576" s="3"/>
    </row>
    <row r="577" spans="5:33">
      <c r="E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W577" s="2"/>
      <c r="X577" s="2"/>
      <c r="Y577" s="2"/>
      <c r="Z577" s="3"/>
      <c r="AE577" s="3"/>
      <c r="AF577" s="3"/>
      <c r="AG577" s="3"/>
    </row>
    <row r="578" spans="5:33">
      <c r="E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W578" s="2"/>
      <c r="X578" s="2"/>
      <c r="Y578" s="2"/>
      <c r="Z578" s="3"/>
      <c r="AE578" s="3"/>
      <c r="AF578" s="3"/>
      <c r="AG578" s="3"/>
    </row>
    <row r="579" spans="5:33">
      <c r="E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W579" s="2"/>
      <c r="X579" s="2"/>
      <c r="Y579" s="2"/>
      <c r="Z579" s="3"/>
      <c r="AE579" s="3"/>
      <c r="AF579" s="3"/>
      <c r="AG579" s="3"/>
    </row>
    <row r="580" spans="5:33">
      <c r="E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W580" s="2"/>
      <c r="X580" s="2"/>
      <c r="Y580" s="2"/>
      <c r="Z580" s="3"/>
      <c r="AE580" s="3"/>
      <c r="AF580" s="3"/>
      <c r="AG580" s="3"/>
    </row>
    <row r="581" spans="5:33">
      <c r="E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W581" s="2"/>
      <c r="X581" s="2"/>
      <c r="Y581" s="2"/>
      <c r="Z581" s="3"/>
      <c r="AE581" s="3"/>
      <c r="AF581" s="3"/>
      <c r="AG581" s="3"/>
    </row>
    <row r="582" spans="5:33">
      <c r="E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W582" s="2"/>
      <c r="X582" s="2"/>
      <c r="Y582" s="2"/>
      <c r="Z582" s="3"/>
      <c r="AE582" s="3"/>
      <c r="AF582" s="3"/>
      <c r="AG582" s="3"/>
    </row>
    <row r="583" spans="5:33">
      <c r="E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W583" s="2"/>
      <c r="X583" s="2"/>
      <c r="Y583" s="2"/>
      <c r="Z583" s="3"/>
      <c r="AE583" s="3"/>
      <c r="AF583" s="3"/>
      <c r="AG583" s="3"/>
    </row>
    <row r="584" spans="5:33">
      <c r="E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W584" s="2"/>
      <c r="X584" s="2"/>
      <c r="Y584" s="2"/>
      <c r="Z584" s="3"/>
      <c r="AE584" s="3"/>
      <c r="AF584" s="3"/>
      <c r="AG584" s="3"/>
    </row>
    <row r="585" spans="5:33">
      <c r="E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W585" s="2"/>
      <c r="X585" s="2"/>
      <c r="Y585" s="2"/>
      <c r="Z585" s="3"/>
      <c r="AE585" s="3"/>
      <c r="AF585" s="3"/>
      <c r="AG585" s="3"/>
    </row>
    <row r="586" spans="5:33">
      <c r="E586" s="2"/>
      <c r="G586" s="3"/>
      <c r="T586" s="1"/>
      <c r="U586" s="1"/>
      <c r="V586" s="1"/>
    </row>
    <row r="587" spans="5:33">
      <c r="E587" s="2"/>
      <c r="G587" s="3"/>
      <c r="T587" s="1"/>
      <c r="U587" s="1"/>
      <c r="V587" s="1"/>
    </row>
    <row r="588" spans="5:33">
      <c r="E588" s="2"/>
      <c r="G588" s="3"/>
      <c r="T588" s="1"/>
      <c r="U588" s="1"/>
      <c r="V588" s="1"/>
    </row>
    <row r="589" spans="5:33">
      <c r="E589" s="2"/>
      <c r="G589" s="3"/>
      <c r="T589" s="1"/>
      <c r="U589" s="1"/>
      <c r="V589" s="1"/>
    </row>
    <row r="590" spans="5:33">
      <c r="E590" s="2"/>
      <c r="G590" s="3"/>
      <c r="T590" s="1"/>
      <c r="U590" s="1"/>
      <c r="V590" s="1"/>
    </row>
    <row r="591" spans="5:33">
      <c r="E591" s="2"/>
      <c r="G591" s="3"/>
      <c r="T591" s="1"/>
      <c r="U591" s="1"/>
      <c r="V591" s="1"/>
    </row>
    <row r="592" spans="5:33">
      <c r="E592" s="2"/>
      <c r="G592" s="3"/>
      <c r="T592" s="1"/>
      <c r="U592" s="1"/>
      <c r="V592" s="1"/>
    </row>
    <row r="593" spans="5:22">
      <c r="E593" s="2"/>
      <c r="G593" s="3"/>
      <c r="T593" s="1"/>
      <c r="U593" s="1"/>
      <c r="V593" s="1"/>
    </row>
    <row r="594" spans="5:22">
      <c r="E594" s="2"/>
      <c r="G594" s="3"/>
      <c r="T594" s="1"/>
      <c r="U594" s="1"/>
      <c r="V594" s="1"/>
    </row>
    <row r="595" spans="5:22">
      <c r="E595" s="2"/>
      <c r="G595" s="3"/>
      <c r="T595" s="1"/>
      <c r="U595" s="1"/>
      <c r="V595" s="1"/>
    </row>
    <row r="596" spans="5:22">
      <c r="E596" s="2"/>
      <c r="G596" s="3"/>
      <c r="T596" s="1"/>
      <c r="U596" s="1"/>
      <c r="V596" s="1"/>
    </row>
    <row r="597" spans="5:22">
      <c r="E597" s="2"/>
      <c r="G597" s="3"/>
      <c r="T597" s="1"/>
      <c r="U597" s="1"/>
      <c r="V597" s="1"/>
    </row>
    <row r="598" spans="5:22">
      <c r="E598" s="2"/>
      <c r="G598" s="3"/>
      <c r="T598" s="1"/>
      <c r="U598" s="1"/>
      <c r="V598" s="1"/>
    </row>
    <row r="599" spans="5:22">
      <c r="E599" s="2"/>
      <c r="G599" s="3"/>
      <c r="T599" s="1"/>
      <c r="U599" s="1"/>
      <c r="V599" s="1"/>
    </row>
    <row r="600" spans="5:22">
      <c r="E600" s="2"/>
      <c r="G600" s="3"/>
      <c r="T600" s="1"/>
      <c r="U600" s="1"/>
      <c r="V600" s="1"/>
    </row>
    <row r="601" spans="5:22">
      <c r="E601" s="2"/>
      <c r="G601" s="3"/>
      <c r="T601" s="1"/>
      <c r="U601" s="1"/>
      <c r="V601" s="1"/>
    </row>
    <row r="602" spans="5:22">
      <c r="E602" s="2"/>
      <c r="G602" s="3"/>
      <c r="T602" s="1"/>
      <c r="U602" s="1"/>
      <c r="V602" s="1"/>
    </row>
    <row r="603" spans="5:22">
      <c r="E603" s="2"/>
      <c r="G603" s="3"/>
      <c r="T603" s="1"/>
      <c r="U603" s="1"/>
      <c r="V603" s="1"/>
    </row>
    <row r="604" spans="5:22">
      <c r="E604" s="2"/>
      <c r="G604" s="3"/>
      <c r="T604" s="1"/>
      <c r="U604" s="1"/>
      <c r="V604" s="1"/>
    </row>
    <row r="605" spans="5:22">
      <c r="E605" s="2"/>
      <c r="G605" s="3"/>
      <c r="T605" s="1"/>
      <c r="U605" s="1"/>
      <c r="V605" s="1"/>
    </row>
    <row r="606" spans="5:22">
      <c r="E606" s="2"/>
      <c r="G606" s="3"/>
      <c r="T606" s="1"/>
      <c r="U606" s="1"/>
      <c r="V606" s="1"/>
    </row>
    <row r="607" spans="5:22">
      <c r="E607" s="2"/>
      <c r="G607" s="3"/>
      <c r="T607" s="1"/>
      <c r="U607" s="1"/>
      <c r="V607" s="1"/>
    </row>
    <row r="608" spans="5:22">
      <c r="E608" s="2"/>
      <c r="G608" s="3"/>
      <c r="T608" s="1"/>
      <c r="U608" s="1"/>
      <c r="V608" s="1"/>
    </row>
    <row r="609" spans="5:22">
      <c r="E609" s="2"/>
      <c r="G609" s="3"/>
      <c r="T609" s="1"/>
      <c r="U609" s="1"/>
      <c r="V609" s="1"/>
    </row>
    <row r="610" spans="5:22">
      <c r="E610" s="2"/>
      <c r="G610" s="3"/>
      <c r="T610" s="1"/>
      <c r="U610" s="1"/>
      <c r="V610" s="1"/>
    </row>
    <row r="611" spans="5:22">
      <c r="E611" s="2"/>
      <c r="G611" s="3"/>
      <c r="T611" s="1"/>
      <c r="U611" s="1"/>
      <c r="V611" s="1"/>
    </row>
    <row r="612" spans="5:22">
      <c r="E612" s="2"/>
      <c r="G612" s="3"/>
      <c r="T612" s="1"/>
      <c r="U612" s="1"/>
      <c r="V612" s="1"/>
    </row>
    <row r="613" spans="5:22">
      <c r="E613" s="2"/>
      <c r="G613" s="3"/>
      <c r="T613" s="1"/>
      <c r="U613" s="1"/>
      <c r="V613" s="1"/>
    </row>
    <row r="614" spans="5:22">
      <c r="E614" s="2"/>
      <c r="G614" s="3"/>
      <c r="T614" s="1"/>
      <c r="U614" s="1"/>
      <c r="V614" s="1"/>
    </row>
    <row r="615" spans="5:22">
      <c r="E615" s="2"/>
      <c r="G615" s="3"/>
      <c r="T615" s="1"/>
      <c r="U615" s="1"/>
      <c r="V615" s="1"/>
    </row>
    <row r="616" spans="5:22">
      <c r="E616" s="2"/>
      <c r="G616" s="3"/>
      <c r="T616" s="1"/>
      <c r="U616" s="1"/>
      <c r="V616" s="1"/>
    </row>
    <row r="617" spans="5:22">
      <c r="E617" s="2"/>
      <c r="G617" s="3"/>
      <c r="T617" s="1"/>
      <c r="U617" s="1"/>
      <c r="V617" s="1"/>
    </row>
    <row r="618" spans="5:22">
      <c r="E618" s="2"/>
      <c r="G618" s="3"/>
      <c r="T618" s="1"/>
      <c r="U618" s="1"/>
      <c r="V618" s="1"/>
    </row>
    <row r="619" spans="5:22">
      <c r="E619" s="2"/>
      <c r="G619" s="3"/>
      <c r="T619" s="1"/>
      <c r="U619" s="1"/>
      <c r="V619" s="1"/>
    </row>
    <row r="620" spans="5:22">
      <c r="E620" s="2"/>
      <c r="G620" s="3"/>
      <c r="T620" s="1"/>
      <c r="U620" s="1"/>
      <c r="V620" s="1"/>
    </row>
    <row r="621" spans="5:22">
      <c r="E621" s="2"/>
      <c r="G621" s="3"/>
      <c r="T621" s="1"/>
      <c r="U621" s="1"/>
      <c r="V621" s="1"/>
    </row>
    <row r="622" spans="5:22">
      <c r="E622" s="2"/>
      <c r="G622" s="3"/>
      <c r="T622" s="1"/>
      <c r="U622" s="1"/>
      <c r="V622" s="1"/>
    </row>
    <row r="623" spans="5:22">
      <c r="E623" s="2"/>
      <c r="G623" s="3"/>
      <c r="T623" s="1"/>
      <c r="U623" s="1"/>
      <c r="V623" s="1"/>
    </row>
    <row r="624" spans="5:22">
      <c r="E624" s="2"/>
      <c r="G624" s="3"/>
      <c r="T624" s="1"/>
      <c r="U624" s="1"/>
      <c r="V624" s="1"/>
    </row>
    <row r="625" spans="5:22">
      <c r="E625" s="2"/>
      <c r="G625" s="3"/>
      <c r="T625" s="1"/>
      <c r="U625" s="1"/>
      <c r="V625" s="1"/>
    </row>
    <row r="626" spans="5:22">
      <c r="E626" s="2"/>
      <c r="G626" s="3"/>
      <c r="T626" s="1"/>
      <c r="U626" s="1"/>
      <c r="V626" s="1"/>
    </row>
    <row r="627" spans="5:22">
      <c r="E627" s="2"/>
      <c r="G627" s="3"/>
      <c r="T627" s="1"/>
      <c r="U627" s="1"/>
      <c r="V627" s="1"/>
    </row>
    <row r="628" spans="5:22">
      <c r="E628" s="2"/>
      <c r="G628" s="3"/>
      <c r="T628" s="1"/>
      <c r="U628" s="1"/>
      <c r="V628" s="1"/>
    </row>
    <row r="629" spans="5:22">
      <c r="E629" s="2"/>
      <c r="G629" s="3"/>
      <c r="T629" s="1"/>
      <c r="U629" s="1"/>
      <c r="V629" s="1"/>
    </row>
    <row r="630" spans="5:22">
      <c r="E630" s="2"/>
      <c r="G630" s="3"/>
      <c r="T630" s="1"/>
      <c r="U630" s="1"/>
      <c r="V630" s="1"/>
    </row>
    <row r="631" spans="5:22">
      <c r="E631" s="2"/>
      <c r="G631" s="3"/>
      <c r="T631" s="1"/>
      <c r="U631" s="1"/>
      <c r="V631" s="1"/>
    </row>
    <row r="632" spans="5:22">
      <c r="E632" s="2"/>
      <c r="G632" s="3"/>
      <c r="T632" s="1"/>
      <c r="U632" s="1"/>
      <c r="V632" s="1"/>
    </row>
    <row r="633" spans="5:22">
      <c r="E633" s="2"/>
      <c r="G633" s="3"/>
      <c r="T633" s="1"/>
      <c r="U633" s="1"/>
      <c r="V633" s="1"/>
    </row>
    <row r="634" spans="5:22">
      <c r="E634" s="2"/>
      <c r="G634" s="3"/>
      <c r="T634" s="1"/>
      <c r="U634" s="1"/>
      <c r="V634" s="1"/>
    </row>
    <row r="635" spans="5:22">
      <c r="E635" s="2"/>
      <c r="G635" s="3"/>
      <c r="T635" s="1"/>
      <c r="U635" s="1"/>
      <c r="V635" s="1"/>
    </row>
    <row r="636" spans="5:22">
      <c r="E636" s="2"/>
      <c r="G636" s="3"/>
      <c r="T636" s="1"/>
      <c r="U636" s="1"/>
      <c r="V636" s="1"/>
    </row>
    <row r="637" spans="5:22">
      <c r="E637" s="2"/>
      <c r="G637" s="3"/>
      <c r="T637" s="1"/>
      <c r="U637" s="1"/>
      <c r="V637" s="1"/>
    </row>
    <row r="638" spans="5:22">
      <c r="E638" s="2"/>
      <c r="G638" s="3"/>
      <c r="T638" s="1"/>
      <c r="U638" s="1"/>
      <c r="V638" s="1"/>
    </row>
    <row r="639" spans="5:22">
      <c r="E639" s="2"/>
      <c r="G639" s="3"/>
      <c r="T639" s="1"/>
      <c r="U639" s="1"/>
      <c r="V639" s="1"/>
    </row>
    <row r="640" spans="5:22">
      <c r="E640" s="2"/>
      <c r="G640" s="3"/>
      <c r="T640" s="1"/>
      <c r="U640" s="1"/>
      <c r="V640" s="1"/>
    </row>
    <row r="641" spans="5:22">
      <c r="E641" s="2"/>
      <c r="G641" s="3"/>
      <c r="T641" s="1"/>
      <c r="U641" s="1"/>
      <c r="V641" s="1"/>
    </row>
    <row r="642" spans="5:22">
      <c r="E642" s="2"/>
      <c r="G642" s="3"/>
      <c r="T642" s="1"/>
      <c r="U642" s="1"/>
      <c r="V642" s="1"/>
    </row>
    <row r="643" spans="5:22">
      <c r="E643" s="2"/>
      <c r="G643" s="3"/>
      <c r="T643" s="1"/>
      <c r="U643" s="1"/>
      <c r="V643" s="1"/>
    </row>
    <row r="644" spans="5:22">
      <c r="E644" s="2"/>
      <c r="G644" s="3"/>
      <c r="T644" s="1"/>
      <c r="U644" s="1"/>
      <c r="V644" s="1"/>
    </row>
    <row r="645" spans="5:22">
      <c r="E645" s="2"/>
      <c r="G645" s="3"/>
      <c r="T645" s="1"/>
      <c r="U645" s="1"/>
      <c r="V645" s="1"/>
    </row>
    <row r="646" spans="5:22">
      <c r="E646" s="2"/>
      <c r="G646" s="3"/>
      <c r="T646" s="1"/>
      <c r="U646" s="1"/>
      <c r="V646" s="1"/>
    </row>
    <row r="647" spans="5:22">
      <c r="E647" s="2"/>
      <c r="G647" s="3"/>
      <c r="T647" s="1"/>
      <c r="U647" s="1"/>
      <c r="V647" s="1"/>
    </row>
    <row r="648" spans="5:22">
      <c r="E648" s="2"/>
      <c r="G648" s="3"/>
      <c r="T648" s="1"/>
      <c r="U648" s="1"/>
      <c r="V648" s="1"/>
    </row>
    <row r="649" spans="5:22">
      <c r="E649" s="2"/>
      <c r="G649" s="3"/>
      <c r="T649" s="1"/>
      <c r="U649" s="1"/>
      <c r="V649" s="1"/>
    </row>
    <row r="650" spans="5:22">
      <c r="E650" s="2"/>
      <c r="G650" s="3"/>
      <c r="T650" s="1"/>
      <c r="U650" s="1"/>
      <c r="V650" s="1"/>
    </row>
    <row r="651" spans="5:22">
      <c r="E651" s="2"/>
      <c r="G651" s="3"/>
      <c r="T651" s="1"/>
      <c r="U651" s="1"/>
      <c r="V651" s="1"/>
    </row>
    <row r="652" spans="5:22">
      <c r="E652" s="2"/>
      <c r="G652" s="3"/>
      <c r="T652" s="1"/>
      <c r="U652" s="1"/>
      <c r="V652" s="1"/>
    </row>
    <row r="653" spans="5:22">
      <c r="E653" s="2"/>
      <c r="G653" s="3"/>
      <c r="T653" s="1"/>
      <c r="U653" s="1"/>
      <c r="V653" s="1"/>
    </row>
    <row r="654" spans="5:22">
      <c r="E654" s="2"/>
      <c r="G654" s="3"/>
      <c r="T654" s="1"/>
      <c r="U654" s="1"/>
      <c r="V654" s="1"/>
    </row>
    <row r="655" spans="5:22">
      <c r="E655" s="2"/>
      <c r="G655" s="3"/>
      <c r="T655" s="1"/>
      <c r="U655" s="1"/>
      <c r="V655" s="1"/>
    </row>
    <row r="656" spans="5:22">
      <c r="E656" s="2"/>
      <c r="G656" s="3"/>
      <c r="T656" s="1"/>
      <c r="U656" s="1"/>
      <c r="V656" s="1"/>
    </row>
    <row r="657" spans="5:22">
      <c r="E657" s="2"/>
      <c r="G657" s="3"/>
      <c r="T657" s="1"/>
      <c r="U657" s="1"/>
      <c r="V657" s="1"/>
    </row>
    <row r="658" spans="5:22">
      <c r="E658" s="2"/>
      <c r="G658" s="3"/>
      <c r="T658" s="1"/>
      <c r="U658" s="1"/>
      <c r="V658" s="1"/>
    </row>
    <row r="659" spans="5:22">
      <c r="E659" s="2"/>
      <c r="G659" s="3"/>
      <c r="T659" s="1"/>
      <c r="U659" s="1"/>
      <c r="V659" s="1"/>
    </row>
    <row r="660" spans="5:22">
      <c r="E660" s="2"/>
      <c r="G660" s="3"/>
      <c r="T660" s="1"/>
      <c r="U660" s="1"/>
      <c r="V660" s="1"/>
    </row>
    <row r="661" spans="5:22">
      <c r="E661" s="2"/>
      <c r="G661" s="3"/>
      <c r="T661" s="1"/>
      <c r="U661" s="1"/>
      <c r="V661" s="1"/>
    </row>
    <row r="662" spans="5:22">
      <c r="E662" s="2"/>
      <c r="G662" s="3"/>
      <c r="T662" s="1"/>
      <c r="U662" s="1"/>
      <c r="V662" s="1"/>
    </row>
    <row r="663" spans="5:22">
      <c r="E663" s="2"/>
      <c r="G663" s="3"/>
      <c r="T663" s="1"/>
      <c r="U663" s="1"/>
      <c r="V663" s="1"/>
    </row>
    <row r="664" spans="5:22">
      <c r="E664" s="2"/>
      <c r="G664" s="3"/>
      <c r="T664" s="1"/>
      <c r="U664" s="1"/>
      <c r="V664" s="1"/>
    </row>
    <row r="665" spans="5:22">
      <c r="E665" s="2"/>
      <c r="G665" s="3"/>
      <c r="T665" s="1"/>
      <c r="U665" s="1"/>
      <c r="V665" s="1"/>
    </row>
    <row r="666" spans="5:22">
      <c r="E666" s="2"/>
      <c r="G666" s="3"/>
      <c r="T666" s="1"/>
      <c r="U666" s="1"/>
      <c r="V666" s="1"/>
    </row>
    <row r="667" spans="5:22">
      <c r="E667" s="2"/>
      <c r="G667" s="3"/>
      <c r="T667" s="1"/>
      <c r="U667" s="1"/>
      <c r="V667" s="1"/>
    </row>
    <row r="668" spans="5:22">
      <c r="E668" s="2"/>
      <c r="G668" s="3"/>
      <c r="T668" s="1"/>
      <c r="U668" s="1"/>
      <c r="V668" s="1"/>
    </row>
    <row r="669" spans="5:22">
      <c r="E669" s="2"/>
      <c r="G669" s="3"/>
      <c r="T669" s="1"/>
      <c r="U669" s="1"/>
      <c r="V669" s="1"/>
    </row>
    <row r="670" spans="5:22">
      <c r="E670" s="2"/>
      <c r="G670" s="3"/>
      <c r="T670" s="1"/>
      <c r="U670" s="1"/>
      <c r="V670" s="1"/>
    </row>
    <row r="671" spans="5:22">
      <c r="E671" s="2"/>
      <c r="G671" s="3"/>
      <c r="T671" s="1"/>
      <c r="U671" s="1"/>
      <c r="V671" s="1"/>
    </row>
    <row r="672" spans="5:22">
      <c r="E672" s="2"/>
      <c r="G672" s="3"/>
      <c r="T672" s="1"/>
      <c r="U672" s="1"/>
      <c r="V672" s="1"/>
    </row>
    <row r="673" spans="5:22">
      <c r="E673" s="2"/>
      <c r="G673" s="3"/>
      <c r="T673" s="1"/>
      <c r="U673" s="1"/>
      <c r="V673" s="1"/>
    </row>
    <row r="674" spans="5:22">
      <c r="E674" s="2"/>
      <c r="G674" s="3"/>
      <c r="T674" s="1"/>
      <c r="U674" s="1"/>
      <c r="V674" s="1"/>
    </row>
    <row r="675" spans="5:22">
      <c r="E675" s="2"/>
      <c r="G675" s="3"/>
      <c r="T675" s="1"/>
      <c r="U675" s="1"/>
      <c r="V675" s="1"/>
    </row>
    <row r="676" spans="5:22">
      <c r="E676" s="2"/>
      <c r="G676" s="3"/>
      <c r="T676" s="1"/>
      <c r="U676" s="1"/>
      <c r="V676" s="1"/>
    </row>
    <row r="677" spans="5:22">
      <c r="E677" s="2"/>
      <c r="G677" s="3"/>
      <c r="T677" s="1"/>
      <c r="U677" s="1"/>
      <c r="V677" s="1"/>
    </row>
    <row r="678" spans="5:22">
      <c r="E678" s="2"/>
      <c r="G678" s="3"/>
      <c r="T678" s="1"/>
      <c r="U678" s="1"/>
      <c r="V678" s="1"/>
    </row>
    <row r="679" spans="5:22">
      <c r="E679" s="2"/>
      <c r="G679" s="3"/>
      <c r="T679" s="1"/>
      <c r="U679" s="1"/>
      <c r="V679" s="1"/>
    </row>
    <row r="680" spans="5:22">
      <c r="E680" s="2"/>
      <c r="G680" s="3"/>
      <c r="T680" s="1"/>
      <c r="U680" s="1"/>
      <c r="V680" s="1"/>
    </row>
    <row r="681" spans="5:22">
      <c r="E681" s="2"/>
      <c r="G681" s="3"/>
      <c r="T681" s="1"/>
      <c r="U681" s="1"/>
      <c r="V681" s="1"/>
    </row>
    <row r="682" spans="5:22">
      <c r="E682" s="2"/>
      <c r="G682" s="3"/>
      <c r="T682" s="1"/>
      <c r="U682" s="1"/>
      <c r="V682" s="1"/>
    </row>
    <row r="683" spans="5:22">
      <c r="E683" s="2"/>
      <c r="G683" s="3"/>
      <c r="T683" s="1"/>
      <c r="U683" s="1"/>
      <c r="V683" s="1"/>
    </row>
    <row r="684" spans="5:22">
      <c r="E684" s="2"/>
      <c r="G684" s="3"/>
      <c r="T684" s="1"/>
      <c r="U684" s="1"/>
      <c r="V684" s="1"/>
    </row>
    <row r="685" spans="5:22">
      <c r="E685" s="2"/>
      <c r="G685" s="3"/>
      <c r="T685" s="1"/>
      <c r="U685" s="1"/>
      <c r="V685" s="1"/>
    </row>
    <row r="686" spans="5:22">
      <c r="E686" s="2"/>
      <c r="G686" s="3"/>
      <c r="T686" s="1"/>
      <c r="U686" s="1"/>
      <c r="V686" s="1"/>
    </row>
    <row r="687" spans="5:22">
      <c r="E687" s="2"/>
      <c r="G687" s="3"/>
      <c r="T687" s="1"/>
      <c r="U687" s="1"/>
      <c r="V687" s="1"/>
    </row>
    <row r="688" spans="5:22">
      <c r="E688" s="2"/>
      <c r="G688" s="3"/>
      <c r="T688" s="1"/>
      <c r="U688" s="1"/>
      <c r="V688" s="1"/>
    </row>
    <row r="689" spans="5:22">
      <c r="E689" s="2"/>
      <c r="G689" s="3"/>
      <c r="T689" s="1"/>
      <c r="U689" s="1"/>
      <c r="V689" s="1"/>
    </row>
    <row r="690" spans="5:22">
      <c r="E690" s="2"/>
      <c r="G690" s="3"/>
      <c r="T690" s="1"/>
      <c r="U690" s="1"/>
      <c r="V690" s="1"/>
    </row>
    <row r="691" spans="5:22">
      <c r="E691" s="2"/>
      <c r="G691" s="3"/>
      <c r="T691" s="1"/>
      <c r="U691" s="1"/>
      <c r="V691" s="1"/>
    </row>
    <row r="692" spans="5:22">
      <c r="E692" s="2"/>
      <c r="G692" s="3"/>
      <c r="T692" s="1"/>
      <c r="U692" s="1"/>
      <c r="V692" s="1"/>
    </row>
    <row r="693" spans="5:22">
      <c r="E693" s="2"/>
      <c r="G693" s="3"/>
      <c r="T693" s="1"/>
      <c r="U693" s="1"/>
      <c r="V693" s="1"/>
    </row>
    <row r="694" spans="5:22">
      <c r="E694" s="2"/>
      <c r="G694" s="3"/>
      <c r="T694" s="1"/>
      <c r="U694" s="1"/>
      <c r="V694" s="1"/>
    </row>
    <row r="695" spans="5:22">
      <c r="E695" s="2"/>
      <c r="G695" s="3"/>
      <c r="T695" s="1"/>
      <c r="U695" s="1"/>
      <c r="V695" s="1"/>
    </row>
    <row r="696" spans="5:22">
      <c r="E696" s="2"/>
      <c r="G696" s="3"/>
      <c r="T696" s="1"/>
      <c r="U696" s="1"/>
      <c r="V696" s="1"/>
    </row>
    <row r="697" spans="5:22">
      <c r="E697" s="2"/>
      <c r="G697" s="3"/>
      <c r="T697" s="1"/>
      <c r="U697" s="1"/>
      <c r="V697" s="1"/>
    </row>
    <row r="698" spans="5:22">
      <c r="E698" s="2"/>
      <c r="G698" s="3"/>
      <c r="T698" s="1"/>
      <c r="U698" s="1"/>
      <c r="V698" s="1"/>
    </row>
    <row r="699" spans="5:22">
      <c r="E699" s="2"/>
      <c r="G699" s="3"/>
      <c r="T699" s="1"/>
      <c r="U699" s="1"/>
      <c r="V699" s="1"/>
    </row>
    <row r="700" spans="5:22">
      <c r="E700" s="2"/>
      <c r="G700" s="3"/>
      <c r="T700" s="1"/>
      <c r="U700" s="1"/>
      <c r="V700" s="1"/>
    </row>
    <row r="701" spans="5:22">
      <c r="E701" s="2"/>
      <c r="G701" s="3"/>
      <c r="T701" s="1"/>
      <c r="U701" s="1"/>
      <c r="V701" s="1"/>
    </row>
    <row r="702" spans="5:22">
      <c r="E702" s="2"/>
      <c r="G702" s="3"/>
      <c r="T702" s="1"/>
      <c r="U702" s="1"/>
      <c r="V702" s="1"/>
    </row>
    <row r="703" spans="5:22">
      <c r="E703" s="2"/>
      <c r="G703" s="3"/>
      <c r="T703" s="1"/>
      <c r="U703" s="1"/>
      <c r="V703" s="1"/>
    </row>
    <row r="704" spans="5:22">
      <c r="E704" s="2"/>
      <c r="G704" s="3"/>
      <c r="T704" s="1"/>
      <c r="U704" s="1"/>
      <c r="V704" s="1"/>
    </row>
    <row r="705" spans="5:22">
      <c r="E705" s="2"/>
      <c r="G705" s="3"/>
      <c r="T705" s="1"/>
      <c r="U705" s="1"/>
      <c r="V705" s="1"/>
    </row>
    <row r="706" spans="5:22">
      <c r="E706" s="2"/>
      <c r="G706" s="3"/>
      <c r="T706" s="1"/>
      <c r="U706" s="1"/>
      <c r="V706" s="1"/>
    </row>
    <row r="707" spans="5:22">
      <c r="E707" s="2"/>
      <c r="G707" s="3"/>
      <c r="T707" s="1"/>
      <c r="U707" s="1"/>
      <c r="V707" s="1"/>
    </row>
    <row r="708" spans="5:22">
      <c r="E708" s="2"/>
      <c r="G708" s="3"/>
      <c r="T708" s="1"/>
      <c r="U708" s="1"/>
      <c r="V708" s="1"/>
    </row>
    <row r="709" spans="5:22">
      <c r="E709" s="2"/>
      <c r="G709" s="3"/>
      <c r="T709" s="1"/>
      <c r="U709" s="1"/>
      <c r="V709" s="1"/>
    </row>
    <row r="710" spans="5:22">
      <c r="E710" s="2"/>
      <c r="G710" s="3"/>
      <c r="T710" s="1"/>
      <c r="U710" s="1"/>
      <c r="V710" s="1"/>
    </row>
    <row r="711" spans="5:22">
      <c r="E711" s="2"/>
      <c r="G711" s="3"/>
      <c r="T711" s="1"/>
      <c r="U711" s="1"/>
      <c r="V711" s="1"/>
    </row>
    <row r="712" spans="5:22">
      <c r="E712" s="2"/>
      <c r="G712" s="3"/>
      <c r="T712" s="1"/>
      <c r="U712" s="1"/>
      <c r="V712" s="1"/>
    </row>
    <row r="713" spans="5:22">
      <c r="E713" s="2"/>
      <c r="G713" s="3"/>
      <c r="T713" s="1"/>
      <c r="U713" s="1"/>
      <c r="V713" s="1"/>
    </row>
    <row r="714" spans="5:22">
      <c r="E714" s="2"/>
      <c r="G714" s="3"/>
      <c r="T714" s="1"/>
      <c r="U714" s="1"/>
      <c r="V714" s="1"/>
    </row>
    <row r="715" spans="5:22">
      <c r="E715" s="2"/>
      <c r="G715" s="3"/>
      <c r="T715" s="1"/>
      <c r="U715" s="1"/>
      <c r="V715" s="1"/>
    </row>
    <row r="716" spans="5:22">
      <c r="E716" s="2"/>
      <c r="G716" s="3"/>
      <c r="T716" s="1"/>
      <c r="U716" s="1"/>
      <c r="V716" s="1"/>
    </row>
    <row r="717" spans="5:22">
      <c r="E717" s="2"/>
      <c r="G717" s="3"/>
      <c r="T717" s="1"/>
      <c r="U717" s="1"/>
      <c r="V717" s="1"/>
    </row>
    <row r="718" spans="5:22">
      <c r="E718" s="2"/>
      <c r="G718" s="3"/>
      <c r="T718" s="1"/>
      <c r="U718" s="1"/>
      <c r="V718" s="1"/>
    </row>
    <row r="719" spans="5:22">
      <c r="E719" s="2"/>
      <c r="G719" s="3"/>
      <c r="T719" s="1"/>
      <c r="U719" s="1"/>
      <c r="V719" s="1"/>
    </row>
    <row r="720" spans="5:22">
      <c r="E720" s="2"/>
      <c r="G720" s="3"/>
      <c r="T720" s="1"/>
      <c r="U720" s="1"/>
      <c r="V720" s="1"/>
    </row>
    <row r="721" spans="5:22">
      <c r="E721" s="2"/>
      <c r="G721" s="3"/>
      <c r="T721" s="1"/>
      <c r="U721" s="1"/>
      <c r="V721" s="1"/>
    </row>
    <row r="722" spans="5:22">
      <c r="E722" s="2"/>
      <c r="G722" s="3"/>
      <c r="T722" s="1"/>
      <c r="U722" s="1"/>
      <c r="V722" s="1"/>
    </row>
    <row r="723" spans="5:22">
      <c r="E723" s="2"/>
      <c r="G723" s="3"/>
      <c r="T723" s="1"/>
      <c r="U723" s="1"/>
      <c r="V723" s="1"/>
    </row>
    <row r="724" spans="5:22">
      <c r="E724" s="2"/>
      <c r="G724" s="3"/>
      <c r="T724" s="1"/>
      <c r="U724" s="1"/>
      <c r="V724" s="1"/>
    </row>
    <row r="725" spans="5:22">
      <c r="E725" s="2"/>
      <c r="G725" s="3"/>
      <c r="T725" s="1"/>
      <c r="U725" s="1"/>
      <c r="V725" s="1"/>
    </row>
    <row r="726" spans="5:22">
      <c r="E726" s="2"/>
      <c r="G726" s="3"/>
      <c r="T726" s="1"/>
      <c r="U726" s="1"/>
      <c r="V726" s="1"/>
    </row>
    <row r="727" spans="5:22">
      <c r="E727" s="2"/>
      <c r="G727" s="3"/>
      <c r="T727" s="1"/>
      <c r="U727" s="1"/>
      <c r="V727" s="1"/>
    </row>
    <row r="728" spans="5:22">
      <c r="E728" s="2"/>
      <c r="G728" s="3"/>
      <c r="T728" s="1"/>
      <c r="U728" s="1"/>
      <c r="V728" s="1"/>
    </row>
    <row r="729" spans="5:22">
      <c r="E729" s="2"/>
      <c r="G729" s="3"/>
      <c r="T729" s="1"/>
      <c r="U729" s="1"/>
      <c r="V729" s="1"/>
    </row>
    <row r="730" spans="5:22">
      <c r="E730" s="2"/>
      <c r="G730" s="3"/>
      <c r="T730" s="1"/>
      <c r="U730" s="1"/>
      <c r="V730" s="1"/>
    </row>
    <row r="731" spans="5:22">
      <c r="E731" s="2"/>
      <c r="G731" s="3"/>
      <c r="T731" s="1"/>
      <c r="U731" s="1"/>
      <c r="V731" s="1"/>
    </row>
    <row r="732" spans="5:22">
      <c r="E732" s="2"/>
      <c r="G732" s="3"/>
      <c r="T732" s="1"/>
      <c r="U732" s="1"/>
      <c r="V732" s="1"/>
    </row>
    <row r="733" spans="5:22">
      <c r="E733" s="2"/>
      <c r="G733" s="3"/>
      <c r="T733" s="1"/>
      <c r="U733" s="1"/>
      <c r="V733" s="1"/>
    </row>
    <row r="734" spans="5:22">
      <c r="E734" s="2"/>
      <c r="G734" s="3"/>
      <c r="T734" s="1"/>
      <c r="U734" s="1"/>
      <c r="V734" s="1"/>
    </row>
    <row r="735" spans="5:22">
      <c r="E735" s="2"/>
      <c r="G735" s="3"/>
      <c r="T735" s="1"/>
      <c r="U735" s="1"/>
      <c r="V735" s="1"/>
    </row>
    <row r="736" spans="5:22">
      <c r="E736" s="2"/>
      <c r="G736" s="3"/>
      <c r="T736" s="1"/>
      <c r="U736" s="1"/>
      <c r="V736" s="1"/>
    </row>
    <row r="737" spans="5:22">
      <c r="E737" s="2"/>
      <c r="G737" s="3"/>
      <c r="T737" s="1"/>
      <c r="U737" s="1"/>
      <c r="V737" s="1"/>
    </row>
    <row r="738" spans="5:22">
      <c r="E738" s="2"/>
      <c r="G738" s="3"/>
      <c r="T738" s="1"/>
      <c r="U738" s="1"/>
      <c r="V738" s="1"/>
    </row>
    <row r="739" spans="5:22">
      <c r="E739" s="2"/>
      <c r="G739" s="3"/>
      <c r="T739" s="1"/>
      <c r="U739" s="1"/>
      <c r="V739" s="1"/>
    </row>
    <row r="740" spans="5:22">
      <c r="E740" s="2"/>
      <c r="G740" s="3"/>
      <c r="T740" s="1"/>
      <c r="U740" s="1"/>
      <c r="V740" s="1"/>
    </row>
    <row r="741" spans="5:22">
      <c r="E741" s="2"/>
      <c r="G741" s="3"/>
      <c r="T741" s="1"/>
      <c r="U741" s="1"/>
      <c r="V741" s="1"/>
    </row>
    <row r="742" spans="5:22">
      <c r="E742" s="2"/>
      <c r="G742" s="3"/>
      <c r="T742" s="1"/>
      <c r="U742" s="1"/>
      <c r="V742" s="1"/>
    </row>
    <row r="743" spans="5:22">
      <c r="E743" s="2"/>
      <c r="G743" s="3"/>
      <c r="T743" s="1"/>
      <c r="U743" s="1"/>
      <c r="V743" s="1"/>
    </row>
    <row r="744" spans="5:22">
      <c r="E744" s="2"/>
      <c r="G744" s="3"/>
      <c r="T744" s="1"/>
      <c r="U744" s="1"/>
      <c r="V744" s="1"/>
    </row>
    <row r="745" spans="5:22">
      <c r="E745" s="2"/>
      <c r="G745" s="3"/>
      <c r="T745" s="1"/>
      <c r="U745" s="1"/>
      <c r="V745" s="1"/>
    </row>
    <row r="746" spans="5:22">
      <c r="E746" s="2"/>
      <c r="G746" s="3"/>
      <c r="T746" s="1"/>
      <c r="U746" s="1"/>
      <c r="V746" s="1"/>
    </row>
    <row r="747" spans="5:22">
      <c r="E747" s="2"/>
      <c r="G747" s="3"/>
      <c r="T747" s="1"/>
      <c r="U747" s="1"/>
      <c r="V747" s="1"/>
    </row>
    <row r="748" spans="5:22">
      <c r="E748" s="2"/>
      <c r="G748" s="3"/>
      <c r="T748" s="1"/>
      <c r="U748" s="1"/>
      <c r="V748" s="1"/>
    </row>
    <row r="749" spans="5:22">
      <c r="E749" s="2"/>
      <c r="G749" s="3"/>
      <c r="T749" s="1"/>
      <c r="U749" s="1"/>
      <c r="V749" s="1"/>
    </row>
    <row r="750" spans="5:22">
      <c r="E750" s="2"/>
      <c r="G750" s="3"/>
      <c r="T750" s="1"/>
      <c r="U750" s="1"/>
      <c r="V750" s="1"/>
    </row>
    <row r="751" spans="5:22">
      <c r="E751" s="2"/>
      <c r="G751" s="3"/>
      <c r="T751" s="1"/>
      <c r="U751" s="1"/>
      <c r="V751" s="1"/>
    </row>
    <row r="752" spans="5:22">
      <c r="E752" s="2"/>
      <c r="G752" s="3"/>
      <c r="T752" s="1"/>
      <c r="U752" s="1"/>
      <c r="V752" s="1"/>
    </row>
    <row r="753" spans="5:22">
      <c r="E753" s="2"/>
      <c r="G753" s="3"/>
      <c r="T753" s="1"/>
      <c r="U753" s="1"/>
      <c r="V753" s="1"/>
    </row>
    <row r="754" spans="5:22">
      <c r="E754" s="2"/>
      <c r="G754" s="3"/>
      <c r="T754" s="1"/>
      <c r="U754" s="1"/>
      <c r="V754" s="1"/>
    </row>
    <row r="755" spans="5:22">
      <c r="E755" s="2"/>
      <c r="G755" s="3"/>
      <c r="T755" s="1"/>
      <c r="U755" s="1"/>
      <c r="V755" s="1"/>
    </row>
    <row r="756" spans="5:22">
      <c r="E756" s="2"/>
      <c r="G756" s="3"/>
      <c r="T756" s="1"/>
      <c r="U756" s="1"/>
      <c r="V756" s="1"/>
    </row>
    <row r="757" spans="5:22">
      <c r="E757" s="2"/>
      <c r="G757" s="3"/>
      <c r="T757" s="1"/>
      <c r="U757" s="1"/>
      <c r="V757" s="1"/>
    </row>
    <row r="758" spans="5:22">
      <c r="E758" s="2"/>
      <c r="G758" s="3"/>
      <c r="T758" s="1"/>
      <c r="U758" s="1"/>
      <c r="V758" s="1"/>
    </row>
    <row r="759" spans="5:22">
      <c r="E759" s="2"/>
      <c r="G759" s="3"/>
      <c r="T759" s="1"/>
      <c r="U759" s="1"/>
      <c r="V759" s="1"/>
    </row>
    <row r="760" spans="5:22">
      <c r="E760" s="2"/>
      <c r="G760" s="3"/>
      <c r="T760" s="1"/>
      <c r="U760" s="1"/>
      <c r="V760" s="1"/>
    </row>
    <row r="761" spans="5:22">
      <c r="E761" s="2"/>
      <c r="G761" s="3"/>
      <c r="T761" s="1"/>
      <c r="U761" s="1"/>
      <c r="V761" s="1"/>
    </row>
    <row r="762" spans="5:22">
      <c r="E762" s="2"/>
      <c r="G762" s="3"/>
      <c r="T762" s="1"/>
      <c r="U762" s="1"/>
      <c r="V762" s="1"/>
    </row>
    <row r="763" spans="5:22">
      <c r="E763" s="2"/>
      <c r="G763" s="3"/>
      <c r="T763" s="1"/>
      <c r="U763" s="1"/>
      <c r="V763" s="1"/>
    </row>
    <row r="764" spans="5:22">
      <c r="E764" s="2"/>
      <c r="G764" s="3"/>
      <c r="T764" s="1"/>
      <c r="U764" s="1"/>
      <c r="V764" s="1"/>
    </row>
    <row r="765" spans="5:22">
      <c r="E765" s="2"/>
      <c r="G765" s="3"/>
      <c r="T765" s="1"/>
      <c r="U765" s="1"/>
      <c r="V765" s="1"/>
    </row>
    <row r="766" spans="5:22">
      <c r="E766" s="2"/>
      <c r="G766" s="3"/>
      <c r="T766" s="1"/>
      <c r="U766" s="1"/>
      <c r="V766" s="1"/>
    </row>
    <row r="767" spans="5:22">
      <c r="E767" s="2"/>
      <c r="G767" s="3"/>
      <c r="T767" s="1"/>
      <c r="U767" s="1"/>
      <c r="V767" s="1"/>
    </row>
    <row r="768" spans="5:22">
      <c r="E768" s="2"/>
      <c r="G768" s="3"/>
      <c r="T768" s="1"/>
      <c r="U768" s="1"/>
      <c r="V768" s="1"/>
    </row>
    <row r="769" spans="5:22">
      <c r="E769" s="2"/>
      <c r="G769" s="3"/>
      <c r="T769" s="1"/>
      <c r="U769" s="1"/>
      <c r="V769" s="1"/>
    </row>
    <row r="770" spans="5:22">
      <c r="E770" s="2"/>
      <c r="G770" s="3"/>
      <c r="T770" s="1"/>
      <c r="U770" s="1"/>
      <c r="V770" s="1"/>
    </row>
    <row r="771" spans="5:22">
      <c r="E771" s="2"/>
      <c r="G771" s="3"/>
      <c r="T771" s="1"/>
      <c r="U771" s="1"/>
      <c r="V771" s="1"/>
    </row>
    <row r="772" spans="5:22">
      <c r="E772" s="2"/>
      <c r="G772" s="3"/>
      <c r="T772" s="1"/>
      <c r="U772" s="1"/>
      <c r="V772" s="1"/>
    </row>
    <row r="773" spans="5:22">
      <c r="E773" s="2"/>
      <c r="G773" s="3"/>
      <c r="T773" s="1"/>
      <c r="U773" s="1"/>
      <c r="V773" s="1"/>
    </row>
    <row r="774" spans="5:22">
      <c r="E774" s="2"/>
      <c r="G774" s="3"/>
      <c r="T774" s="1"/>
      <c r="U774" s="1"/>
      <c r="V774" s="1"/>
    </row>
    <row r="775" spans="5:22">
      <c r="E775" s="2"/>
      <c r="G775" s="3"/>
      <c r="T775" s="1"/>
      <c r="U775" s="1"/>
      <c r="V775" s="1"/>
    </row>
    <row r="776" spans="5:22">
      <c r="E776" s="2"/>
      <c r="G776" s="3"/>
      <c r="T776" s="1"/>
      <c r="U776" s="1"/>
      <c r="V776" s="1"/>
    </row>
    <row r="777" spans="5:22">
      <c r="E777" s="2"/>
      <c r="G777" s="3"/>
      <c r="T777" s="1"/>
      <c r="U777" s="1"/>
      <c r="V777" s="1"/>
    </row>
    <row r="778" spans="5:22">
      <c r="E778" s="2"/>
      <c r="G778" s="3"/>
      <c r="T778" s="1"/>
      <c r="U778" s="1"/>
      <c r="V778" s="1"/>
    </row>
    <row r="779" spans="5:22">
      <c r="E779" s="2"/>
      <c r="G779" s="3"/>
      <c r="T779" s="1"/>
      <c r="U779" s="1"/>
      <c r="V779" s="1"/>
    </row>
    <row r="780" spans="5:22">
      <c r="E780" s="2"/>
      <c r="G780" s="3"/>
      <c r="T780" s="1"/>
      <c r="U780" s="1"/>
      <c r="V780" s="1"/>
    </row>
    <row r="781" spans="5:22">
      <c r="E781" s="2"/>
      <c r="G781" s="3"/>
      <c r="T781" s="1"/>
      <c r="U781" s="1"/>
      <c r="V781" s="1"/>
    </row>
    <row r="782" spans="5:22">
      <c r="E782" s="2"/>
      <c r="G782" s="3"/>
      <c r="T782" s="1"/>
      <c r="U782" s="1"/>
      <c r="V782" s="1"/>
    </row>
    <row r="783" spans="5:22">
      <c r="E783" s="2"/>
      <c r="G783" s="3"/>
      <c r="T783" s="1"/>
      <c r="U783" s="1"/>
      <c r="V783" s="1"/>
    </row>
    <row r="784" spans="5:22">
      <c r="E784" s="2"/>
      <c r="G784" s="3"/>
      <c r="T784" s="1"/>
      <c r="U784" s="1"/>
      <c r="V784" s="1"/>
    </row>
    <row r="785" spans="5:22">
      <c r="E785" s="2"/>
      <c r="G785" s="3"/>
      <c r="T785" s="1"/>
      <c r="U785" s="1"/>
      <c r="V785" s="1"/>
    </row>
    <row r="786" spans="5:22">
      <c r="E786" s="2"/>
      <c r="G786" s="3"/>
      <c r="T786" s="1"/>
      <c r="U786" s="1"/>
      <c r="V786" s="1"/>
    </row>
    <row r="787" spans="5:22">
      <c r="E787" s="2"/>
      <c r="G787" s="3"/>
      <c r="T787" s="1"/>
      <c r="U787" s="1"/>
      <c r="V787" s="1"/>
    </row>
    <row r="788" spans="5:22">
      <c r="E788" s="2"/>
      <c r="G788" s="3"/>
      <c r="T788" s="1"/>
      <c r="U788" s="1"/>
      <c r="V788" s="1"/>
    </row>
    <row r="789" spans="5:22">
      <c r="E789" s="2"/>
      <c r="G789" s="3"/>
      <c r="T789" s="1"/>
      <c r="U789" s="1"/>
      <c r="V789" s="1"/>
    </row>
    <row r="790" spans="5:22">
      <c r="E790" s="2"/>
      <c r="G790" s="3"/>
      <c r="T790" s="1"/>
      <c r="U790" s="1"/>
      <c r="V790" s="1"/>
    </row>
    <row r="791" spans="5:22">
      <c r="E791" s="2"/>
      <c r="G791" s="3"/>
      <c r="T791" s="1"/>
      <c r="U791" s="1"/>
      <c r="V791" s="1"/>
    </row>
    <row r="792" spans="5:22">
      <c r="E792" s="2"/>
      <c r="G792" s="3"/>
      <c r="T792" s="1"/>
      <c r="U792" s="1"/>
      <c r="V792" s="1"/>
    </row>
    <row r="793" spans="5:22">
      <c r="E793" s="2"/>
      <c r="G793" s="3"/>
      <c r="T793" s="1"/>
      <c r="U793" s="1"/>
      <c r="V793" s="1"/>
    </row>
    <row r="794" spans="5:22">
      <c r="E794" s="2"/>
      <c r="G794" s="3"/>
      <c r="T794" s="1"/>
      <c r="U794" s="1"/>
      <c r="V794" s="1"/>
    </row>
    <row r="795" spans="5:22">
      <c r="E795" s="2"/>
      <c r="G795" s="3"/>
      <c r="T795" s="1"/>
      <c r="U795" s="1"/>
      <c r="V795" s="1"/>
    </row>
    <row r="796" spans="5:22">
      <c r="E796" s="2"/>
      <c r="G796" s="3"/>
      <c r="T796" s="1"/>
      <c r="U796" s="1"/>
      <c r="V796" s="1"/>
    </row>
    <row r="797" spans="5:22">
      <c r="E797" s="2"/>
      <c r="G797" s="3"/>
      <c r="T797" s="1"/>
      <c r="U797" s="1"/>
      <c r="V797" s="1"/>
    </row>
    <row r="798" spans="5:22">
      <c r="E798" s="2"/>
      <c r="G798" s="3"/>
      <c r="T798" s="1"/>
      <c r="U798" s="1"/>
      <c r="V798" s="1"/>
    </row>
    <row r="799" spans="5:22">
      <c r="E799" s="2"/>
      <c r="G799" s="3"/>
      <c r="T799" s="1"/>
      <c r="U799" s="1"/>
      <c r="V799" s="1"/>
    </row>
    <row r="800" spans="5:22">
      <c r="E800" s="2"/>
      <c r="G800" s="3"/>
      <c r="T800" s="1"/>
      <c r="U800" s="1"/>
      <c r="V800" s="1"/>
    </row>
    <row r="801" spans="5:22">
      <c r="E801" s="2"/>
      <c r="G801" s="3"/>
      <c r="T801" s="1"/>
      <c r="U801" s="1"/>
      <c r="V801" s="1"/>
    </row>
    <row r="802" spans="5:22">
      <c r="E802" s="2"/>
      <c r="G802" s="3"/>
      <c r="T802" s="1"/>
      <c r="U802" s="1"/>
      <c r="V802" s="1"/>
    </row>
    <row r="803" spans="5:22">
      <c r="E803" s="2"/>
      <c r="G803" s="3"/>
      <c r="T803" s="1"/>
      <c r="U803" s="1"/>
      <c r="V803" s="1"/>
    </row>
    <row r="804" spans="5:22">
      <c r="E804" s="2"/>
      <c r="G804" s="3"/>
      <c r="T804" s="1"/>
      <c r="U804" s="1"/>
      <c r="V804" s="1"/>
    </row>
    <row r="805" spans="5:22">
      <c r="E805" s="2"/>
      <c r="G805" s="3"/>
      <c r="T805" s="1"/>
      <c r="U805" s="1"/>
      <c r="V805" s="1"/>
    </row>
    <row r="806" spans="5:22">
      <c r="E806" s="2"/>
      <c r="G806" s="3"/>
      <c r="T806" s="1"/>
      <c r="U806" s="1"/>
      <c r="V806" s="1"/>
    </row>
    <row r="807" spans="5:22">
      <c r="E807" s="2"/>
      <c r="G807" s="3"/>
      <c r="T807" s="1"/>
      <c r="U807" s="1"/>
      <c r="V807" s="1"/>
    </row>
    <row r="808" spans="5:22">
      <c r="E808" s="2"/>
      <c r="G808" s="3"/>
      <c r="T808" s="1"/>
      <c r="U808" s="1"/>
      <c r="V808" s="1"/>
    </row>
    <row r="809" spans="5:22">
      <c r="E809" s="2"/>
      <c r="G809" s="3"/>
      <c r="T809" s="1"/>
      <c r="U809" s="1"/>
      <c r="V809" s="1"/>
    </row>
    <row r="810" spans="5:22">
      <c r="E810" s="2"/>
      <c r="G810" s="3"/>
      <c r="T810" s="1"/>
      <c r="U810" s="1"/>
      <c r="V810" s="1"/>
    </row>
    <row r="811" spans="5:22">
      <c r="E811" s="2"/>
      <c r="G811" s="3"/>
      <c r="T811" s="1"/>
      <c r="U811" s="1"/>
      <c r="V811" s="1"/>
    </row>
    <row r="812" spans="5:22">
      <c r="E812" s="2"/>
      <c r="G812" s="3"/>
      <c r="T812" s="1"/>
      <c r="U812" s="1"/>
      <c r="V812" s="1"/>
    </row>
    <row r="813" spans="5:22">
      <c r="E813" s="2"/>
      <c r="G813" s="3"/>
      <c r="T813" s="1"/>
      <c r="U813" s="1"/>
      <c r="V813" s="1"/>
    </row>
    <row r="814" spans="5:22">
      <c r="E814" s="2"/>
      <c r="G814" s="3"/>
      <c r="T814" s="1"/>
      <c r="U814" s="1"/>
      <c r="V814" s="1"/>
    </row>
    <row r="815" spans="5:22">
      <c r="E815" s="2"/>
      <c r="G815" s="3"/>
      <c r="T815" s="1"/>
      <c r="U815" s="1"/>
      <c r="V815" s="1"/>
    </row>
    <row r="816" spans="5:22">
      <c r="E816" s="2"/>
      <c r="G816" s="3"/>
      <c r="T816" s="1"/>
      <c r="U816" s="1"/>
      <c r="V816" s="1"/>
    </row>
    <row r="817" spans="5:22">
      <c r="E817" s="2"/>
      <c r="G817" s="3"/>
      <c r="T817" s="1"/>
      <c r="U817" s="1"/>
      <c r="V817" s="1"/>
    </row>
    <row r="818" spans="5:22">
      <c r="E818" s="2"/>
      <c r="G818" s="3"/>
      <c r="T818" s="1"/>
      <c r="U818" s="1"/>
      <c r="V818" s="1"/>
    </row>
    <row r="819" spans="5:22">
      <c r="E819" s="2"/>
      <c r="G819" s="3"/>
      <c r="T819" s="1"/>
      <c r="U819" s="1"/>
      <c r="V819" s="1"/>
    </row>
    <row r="820" spans="5:22">
      <c r="E820" s="2"/>
      <c r="G820" s="3"/>
      <c r="T820" s="1"/>
      <c r="U820" s="1"/>
      <c r="V820" s="1"/>
    </row>
    <row r="821" spans="5:22">
      <c r="E821" s="2"/>
      <c r="G821" s="3"/>
      <c r="T821" s="1"/>
      <c r="U821" s="1"/>
      <c r="V821" s="1"/>
    </row>
    <row r="822" spans="5:22">
      <c r="E822" s="2"/>
      <c r="G822" s="3"/>
      <c r="T822" s="1"/>
      <c r="U822" s="1"/>
      <c r="V822" s="1"/>
    </row>
    <row r="823" spans="5:22">
      <c r="E823" s="2"/>
      <c r="G823" s="3"/>
      <c r="T823" s="1"/>
      <c r="U823" s="1"/>
      <c r="V823" s="1"/>
    </row>
    <row r="824" spans="5:22">
      <c r="E824" s="2"/>
      <c r="G824" s="3"/>
      <c r="T824" s="1"/>
      <c r="U824" s="1"/>
      <c r="V824" s="1"/>
    </row>
    <row r="825" spans="5:22">
      <c r="E825" s="2"/>
      <c r="G825" s="3"/>
      <c r="T825" s="1"/>
      <c r="U825" s="1"/>
      <c r="V825" s="1"/>
    </row>
    <row r="826" spans="5:22">
      <c r="E826" s="2"/>
      <c r="G826" s="3"/>
      <c r="T826" s="1"/>
      <c r="U826" s="1"/>
      <c r="V826" s="1"/>
    </row>
    <row r="827" spans="5:22">
      <c r="E827" s="2"/>
      <c r="G827" s="3"/>
      <c r="T827" s="1"/>
      <c r="U827" s="1"/>
      <c r="V827" s="1"/>
    </row>
    <row r="828" spans="5:22">
      <c r="E828" s="2"/>
      <c r="G828" s="3"/>
      <c r="T828" s="1"/>
      <c r="U828" s="1"/>
      <c r="V828" s="1"/>
    </row>
    <row r="829" spans="5:22">
      <c r="E829" s="2"/>
      <c r="G829" s="3"/>
      <c r="T829" s="1"/>
      <c r="U829" s="1"/>
      <c r="V829" s="1"/>
    </row>
    <row r="830" spans="5:22">
      <c r="E830" s="2"/>
      <c r="G830" s="3"/>
      <c r="T830" s="1"/>
      <c r="U830" s="1"/>
      <c r="V830" s="1"/>
    </row>
    <row r="831" spans="5:22">
      <c r="E831" s="2"/>
      <c r="G831" s="3"/>
      <c r="T831" s="1"/>
      <c r="U831" s="1"/>
      <c r="V831" s="1"/>
    </row>
    <row r="832" spans="5:22">
      <c r="E832" s="2"/>
      <c r="G832" s="3"/>
      <c r="T832" s="1"/>
      <c r="U832" s="1"/>
      <c r="V832" s="1"/>
    </row>
    <row r="833" spans="5:22">
      <c r="E833" s="2"/>
      <c r="G833" s="3"/>
      <c r="T833" s="1"/>
      <c r="U833" s="1"/>
      <c r="V833" s="1"/>
    </row>
    <row r="834" spans="5:22">
      <c r="E834" s="2"/>
      <c r="G834" s="3"/>
      <c r="T834" s="1"/>
      <c r="U834" s="1"/>
      <c r="V834" s="1"/>
    </row>
    <row r="835" spans="5:22">
      <c r="E835" s="2"/>
      <c r="G835" s="3"/>
      <c r="T835" s="1"/>
      <c r="U835" s="1"/>
      <c r="V835" s="1"/>
    </row>
    <row r="836" spans="5:22">
      <c r="E836" s="2"/>
      <c r="G836" s="3"/>
      <c r="T836" s="1"/>
      <c r="U836" s="1"/>
      <c r="V836" s="1"/>
    </row>
    <row r="837" spans="5:22">
      <c r="E837" s="2"/>
      <c r="G837" s="3"/>
      <c r="T837" s="1"/>
      <c r="U837" s="1"/>
      <c r="V837" s="1"/>
    </row>
    <row r="838" spans="5:22">
      <c r="E838" s="2"/>
      <c r="G838" s="3"/>
      <c r="T838" s="1"/>
      <c r="U838" s="1"/>
      <c r="V838" s="1"/>
    </row>
    <row r="839" spans="5:22">
      <c r="E839" s="2"/>
      <c r="G839" s="3"/>
      <c r="T839" s="1"/>
      <c r="U839" s="1"/>
      <c r="V839" s="1"/>
    </row>
    <row r="840" spans="5:22">
      <c r="E840" s="2"/>
      <c r="G840" s="3"/>
      <c r="T840" s="1"/>
      <c r="U840" s="1"/>
      <c r="V840" s="1"/>
    </row>
    <row r="841" spans="5:22">
      <c r="E841" s="2"/>
      <c r="G841" s="3"/>
      <c r="T841" s="1"/>
      <c r="U841" s="1"/>
      <c r="V841" s="1"/>
    </row>
    <row r="842" spans="5:22">
      <c r="E842" s="2"/>
      <c r="G842" s="3"/>
      <c r="T842" s="1"/>
      <c r="U842" s="1"/>
      <c r="V842" s="1"/>
    </row>
    <row r="843" spans="5:22">
      <c r="E843" s="2"/>
      <c r="G843" s="3"/>
      <c r="T843" s="1"/>
      <c r="U843" s="1"/>
      <c r="V843" s="1"/>
    </row>
    <row r="844" spans="5:22">
      <c r="E844" s="2"/>
      <c r="G844" s="3"/>
      <c r="T844" s="1"/>
      <c r="U844" s="1"/>
      <c r="V844" s="1"/>
    </row>
    <row r="845" spans="5:22">
      <c r="E845" s="2"/>
      <c r="G845" s="3"/>
      <c r="T845" s="1"/>
      <c r="U845" s="1"/>
      <c r="V845" s="1"/>
    </row>
    <row r="846" spans="5:22">
      <c r="E846" s="2"/>
      <c r="G846" s="3"/>
      <c r="T846" s="1"/>
      <c r="U846" s="1"/>
      <c r="V846" s="1"/>
    </row>
    <row r="847" spans="5:22">
      <c r="E847" s="2"/>
      <c r="G847" s="3"/>
      <c r="T847" s="1"/>
      <c r="U847" s="1"/>
      <c r="V847" s="1"/>
    </row>
    <row r="848" spans="5:22">
      <c r="E848" s="2"/>
      <c r="G848" s="3"/>
      <c r="T848" s="1"/>
      <c r="U848" s="1"/>
      <c r="V848" s="1"/>
    </row>
    <row r="849" spans="5:22">
      <c r="E849" s="2"/>
      <c r="G849" s="3"/>
      <c r="T849" s="1"/>
      <c r="U849" s="1"/>
      <c r="V849" s="1"/>
    </row>
    <row r="850" spans="5:22">
      <c r="E850" s="2"/>
      <c r="G850" s="3"/>
      <c r="T850" s="1"/>
      <c r="U850" s="1"/>
      <c r="V850" s="1"/>
    </row>
    <row r="851" spans="5:22">
      <c r="E851" s="2"/>
      <c r="G851" s="3"/>
      <c r="T851" s="1"/>
      <c r="U851" s="1"/>
      <c r="V851" s="1"/>
    </row>
    <row r="852" spans="5:22">
      <c r="E852" s="2"/>
      <c r="G852" s="3"/>
      <c r="T852" s="1"/>
      <c r="U852" s="1"/>
      <c r="V852" s="1"/>
    </row>
    <row r="853" spans="5:22">
      <c r="E853" s="2"/>
      <c r="G853" s="3"/>
      <c r="T853" s="1"/>
      <c r="U853" s="1"/>
      <c r="V853" s="1"/>
    </row>
    <row r="854" spans="5:22">
      <c r="E854" s="2"/>
      <c r="G854" s="3"/>
      <c r="T854" s="1"/>
      <c r="U854" s="1"/>
      <c r="V854" s="1"/>
    </row>
    <row r="855" spans="5:22">
      <c r="E855" s="2"/>
      <c r="G855" s="3"/>
      <c r="T855" s="1"/>
      <c r="U855" s="1"/>
      <c r="V855" s="1"/>
    </row>
    <row r="856" spans="5:22">
      <c r="E856" s="2"/>
      <c r="G856" s="3"/>
      <c r="T856" s="1"/>
      <c r="U856" s="1"/>
      <c r="V856" s="1"/>
    </row>
    <row r="857" spans="5:22">
      <c r="E857" s="2"/>
      <c r="G857" s="3"/>
      <c r="T857" s="1"/>
      <c r="U857" s="1"/>
      <c r="V857" s="1"/>
    </row>
    <row r="858" spans="5:22">
      <c r="E858" s="2"/>
      <c r="G858" s="3"/>
      <c r="T858" s="1"/>
      <c r="U858" s="1"/>
      <c r="V858" s="1"/>
    </row>
    <row r="859" spans="5:22">
      <c r="E859" s="2"/>
      <c r="G859" s="3"/>
      <c r="T859" s="1"/>
      <c r="U859" s="1"/>
      <c r="V859" s="1"/>
    </row>
    <row r="860" spans="5:22">
      <c r="E860" s="2"/>
      <c r="G860" s="3"/>
      <c r="T860" s="1"/>
      <c r="U860" s="1"/>
      <c r="V860" s="1"/>
    </row>
    <row r="861" spans="5:22">
      <c r="E861" s="2"/>
      <c r="G861" s="3"/>
      <c r="T861" s="1"/>
      <c r="U861" s="1"/>
      <c r="V861" s="1"/>
    </row>
    <row r="862" spans="5:22">
      <c r="E862" s="2"/>
      <c r="G862" s="3"/>
      <c r="T862" s="1"/>
      <c r="U862" s="1"/>
      <c r="V862" s="1"/>
    </row>
    <row r="863" spans="5:22">
      <c r="E863" s="2"/>
      <c r="G863" s="3"/>
      <c r="T863" s="1"/>
      <c r="U863" s="1"/>
      <c r="V863" s="1"/>
    </row>
    <row r="864" spans="5:22">
      <c r="E864" s="2"/>
      <c r="G864" s="3"/>
      <c r="T864" s="1"/>
      <c r="U864" s="1"/>
      <c r="V864" s="1"/>
    </row>
    <row r="865" spans="5:22">
      <c r="E865" s="2"/>
      <c r="G865" s="3"/>
      <c r="T865" s="1"/>
      <c r="U865" s="1"/>
      <c r="V865" s="1"/>
    </row>
    <row r="866" spans="5:22">
      <c r="E866" s="2"/>
      <c r="G866" s="3"/>
      <c r="T866" s="1"/>
      <c r="U866" s="1"/>
      <c r="V866" s="1"/>
    </row>
    <row r="867" spans="5:22">
      <c r="E867" s="2"/>
      <c r="G867" s="3"/>
      <c r="T867" s="1"/>
      <c r="U867" s="1"/>
      <c r="V867" s="1"/>
    </row>
    <row r="868" spans="5:22">
      <c r="E868" s="2"/>
      <c r="G868" s="3"/>
      <c r="T868" s="1"/>
      <c r="U868" s="1"/>
      <c r="V868" s="1"/>
    </row>
    <row r="869" spans="5:22">
      <c r="E869" s="2"/>
      <c r="G869" s="3"/>
      <c r="T869" s="1"/>
      <c r="U869" s="1"/>
      <c r="V869" s="1"/>
    </row>
    <row r="870" spans="5:22">
      <c r="E870" s="2"/>
      <c r="G870" s="3"/>
      <c r="T870" s="1"/>
      <c r="U870" s="1"/>
      <c r="V870" s="1"/>
    </row>
    <row r="871" spans="5:22">
      <c r="E871" s="2"/>
      <c r="G871" s="3"/>
      <c r="T871" s="1"/>
      <c r="U871" s="1"/>
      <c r="V871" s="1"/>
    </row>
    <row r="872" spans="5:22">
      <c r="E872" s="2"/>
      <c r="G872" s="3"/>
      <c r="T872" s="1"/>
      <c r="U872" s="1"/>
      <c r="V872" s="1"/>
    </row>
    <row r="873" spans="5:22">
      <c r="E873" s="2"/>
      <c r="G873" s="3"/>
      <c r="T873" s="1"/>
      <c r="U873" s="1"/>
      <c r="V873" s="1"/>
    </row>
    <row r="874" spans="5:22">
      <c r="E874" s="2"/>
      <c r="G874" s="3"/>
      <c r="T874" s="1"/>
      <c r="U874" s="1"/>
      <c r="V874" s="1"/>
    </row>
    <row r="875" spans="5:22">
      <c r="E875" s="2"/>
      <c r="G875" s="3"/>
      <c r="T875" s="1"/>
      <c r="U875" s="1"/>
      <c r="V875" s="1"/>
    </row>
    <row r="876" spans="5:22">
      <c r="E876" s="2"/>
      <c r="G876" s="3"/>
      <c r="T876" s="1"/>
      <c r="U876" s="1"/>
      <c r="V876" s="1"/>
    </row>
    <row r="877" spans="5:22">
      <c r="E877" s="2"/>
      <c r="G877" s="3"/>
      <c r="T877" s="1"/>
      <c r="U877" s="1"/>
      <c r="V877" s="1"/>
    </row>
    <row r="878" spans="5:22">
      <c r="E878" s="2"/>
      <c r="G878" s="3"/>
      <c r="T878" s="1"/>
      <c r="U878" s="1"/>
      <c r="V878" s="1"/>
    </row>
    <row r="879" spans="5:22">
      <c r="E879" s="2"/>
      <c r="G879" s="3"/>
      <c r="T879" s="1"/>
      <c r="U879" s="1"/>
      <c r="V879" s="1"/>
    </row>
    <row r="880" spans="5:22">
      <c r="E880" s="2"/>
      <c r="G880" s="3"/>
      <c r="T880" s="1"/>
      <c r="U880" s="1"/>
      <c r="V880" s="1"/>
    </row>
    <row r="881" spans="5:22">
      <c r="E881" s="2"/>
      <c r="G881" s="3"/>
      <c r="T881" s="1"/>
      <c r="U881" s="1"/>
      <c r="V881" s="1"/>
    </row>
    <row r="882" spans="5:22">
      <c r="E882" s="2"/>
      <c r="G882" s="3"/>
      <c r="T882" s="1"/>
      <c r="U882" s="1"/>
      <c r="V882" s="1"/>
    </row>
    <row r="883" spans="5:22">
      <c r="E883" s="2"/>
      <c r="G883" s="3"/>
      <c r="T883" s="1"/>
      <c r="U883" s="1"/>
      <c r="V883" s="1"/>
    </row>
    <row r="884" spans="5:22">
      <c r="E884" s="2"/>
      <c r="G884" s="3"/>
      <c r="T884" s="1"/>
      <c r="U884" s="1"/>
      <c r="V884" s="1"/>
    </row>
    <row r="885" spans="5:22">
      <c r="E885" s="2"/>
      <c r="G885" s="3"/>
      <c r="T885" s="1"/>
      <c r="U885" s="1"/>
      <c r="V885" s="1"/>
    </row>
    <row r="886" spans="5:22">
      <c r="E886" s="2"/>
      <c r="G886" s="3"/>
      <c r="T886" s="1"/>
      <c r="U886" s="1"/>
      <c r="V886" s="1"/>
    </row>
    <row r="887" spans="5:22">
      <c r="E887" s="2"/>
      <c r="G887" s="3"/>
      <c r="T887" s="1"/>
      <c r="U887" s="1"/>
      <c r="V887" s="1"/>
    </row>
    <row r="888" spans="5:22">
      <c r="E888" s="2"/>
      <c r="G888" s="3"/>
      <c r="T888" s="1"/>
      <c r="U888" s="1"/>
      <c r="V888" s="1"/>
    </row>
    <row r="889" spans="5:22">
      <c r="E889" s="2"/>
      <c r="G889" s="3"/>
      <c r="T889" s="1"/>
      <c r="U889" s="1"/>
      <c r="V889" s="1"/>
    </row>
    <row r="890" spans="5:22">
      <c r="E890" s="2"/>
      <c r="G890" s="3"/>
      <c r="T890" s="1"/>
      <c r="U890" s="1"/>
      <c r="V890" s="1"/>
    </row>
    <row r="891" spans="5:22">
      <c r="E891" s="2"/>
      <c r="G891" s="3"/>
      <c r="T891" s="1"/>
      <c r="U891" s="1"/>
      <c r="V891" s="1"/>
    </row>
    <row r="892" spans="5:22">
      <c r="E892" s="2"/>
      <c r="G892" s="3"/>
      <c r="T892" s="1"/>
      <c r="U892" s="1"/>
      <c r="V892" s="1"/>
    </row>
    <row r="893" spans="5:22">
      <c r="E893" s="2"/>
      <c r="G893" s="3"/>
      <c r="T893" s="1"/>
      <c r="U893" s="1"/>
      <c r="V893" s="1"/>
    </row>
    <row r="894" spans="5:22">
      <c r="E894" s="2"/>
      <c r="G894" s="3"/>
      <c r="T894" s="1"/>
      <c r="U894" s="1"/>
      <c r="V894" s="1"/>
    </row>
    <row r="895" spans="5:22">
      <c r="E895" s="2"/>
      <c r="G895" s="3"/>
      <c r="T895" s="1"/>
      <c r="U895" s="1"/>
      <c r="V895" s="1"/>
    </row>
    <row r="896" spans="5:22">
      <c r="E896" s="2"/>
      <c r="G896" s="3"/>
      <c r="T896" s="1"/>
      <c r="U896" s="1"/>
      <c r="V896" s="1"/>
    </row>
    <row r="897" spans="5:22">
      <c r="E897" s="2"/>
      <c r="G897" s="3"/>
      <c r="T897" s="1"/>
      <c r="U897" s="1"/>
      <c r="V897" s="1"/>
    </row>
    <row r="898" spans="5:22">
      <c r="E898" s="2"/>
      <c r="G898" s="3"/>
      <c r="T898" s="1"/>
      <c r="U898" s="1"/>
      <c r="V898" s="1"/>
    </row>
    <row r="899" spans="5:22">
      <c r="E899" s="2"/>
      <c r="G899" s="3"/>
      <c r="T899" s="1"/>
      <c r="U899" s="1"/>
      <c r="V899" s="1"/>
    </row>
    <row r="900" spans="5:22">
      <c r="E900" s="2"/>
      <c r="G900" s="3"/>
      <c r="T900" s="1"/>
      <c r="U900" s="1"/>
      <c r="V900" s="1"/>
    </row>
    <row r="901" spans="5:22">
      <c r="E901" s="2"/>
      <c r="G901" s="3"/>
      <c r="T901" s="1"/>
      <c r="U901" s="1"/>
      <c r="V901" s="1"/>
    </row>
    <row r="902" spans="5:22">
      <c r="E902" s="2"/>
      <c r="G902" s="3"/>
      <c r="T902" s="1"/>
      <c r="U902" s="1"/>
      <c r="V902" s="1"/>
    </row>
    <row r="903" spans="5:22">
      <c r="E903" s="2"/>
      <c r="G903" s="3"/>
      <c r="T903" s="1"/>
      <c r="U903" s="1"/>
      <c r="V903" s="1"/>
    </row>
    <row r="904" spans="5:22">
      <c r="E904" s="2"/>
      <c r="G904" s="3"/>
      <c r="T904" s="1"/>
      <c r="U904" s="1"/>
      <c r="V904" s="1"/>
    </row>
    <row r="905" spans="5:22">
      <c r="E905" s="2"/>
      <c r="G905" s="3"/>
      <c r="T905" s="1"/>
      <c r="U905" s="1"/>
      <c r="V905" s="1"/>
    </row>
    <row r="906" spans="5:22">
      <c r="E906" s="2"/>
      <c r="G906" s="3"/>
      <c r="T906" s="1"/>
      <c r="U906" s="1"/>
      <c r="V906" s="1"/>
    </row>
    <row r="907" spans="5:22">
      <c r="E907" s="2"/>
      <c r="G907" s="3"/>
      <c r="T907" s="1"/>
      <c r="U907" s="1"/>
      <c r="V907" s="1"/>
    </row>
    <row r="908" spans="5:22">
      <c r="E908" s="2"/>
      <c r="G908" s="3"/>
      <c r="T908" s="1"/>
      <c r="U908" s="1"/>
      <c r="V908" s="1"/>
    </row>
    <row r="909" spans="5:22">
      <c r="E909" s="2"/>
      <c r="G909" s="3"/>
      <c r="T909" s="1"/>
      <c r="U909" s="1"/>
      <c r="V909" s="1"/>
    </row>
    <row r="910" spans="5:22">
      <c r="E910" s="2"/>
      <c r="G910" s="3"/>
      <c r="T910" s="1"/>
      <c r="U910" s="1"/>
      <c r="V910" s="1"/>
    </row>
    <row r="911" spans="5:22">
      <c r="E911" s="2"/>
      <c r="G911" s="3"/>
      <c r="T911" s="1"/>
      <c r="U911" s="1"/>
      <c r="V911" s="1"/>
    </row>
    <row r="912" spans="5:22">
      <c r="E912" s="2"/>
      <c r="G912" s="3"/>
      <c r="T912" s="1"/>
      <c r="U912" s="1"/>
      <c r="V912" s="1"/>
    </row>
    <row r="913" spans="5:22">
      <c r="E913" s="2"/>
      <c r="G913" s="3"/>
      <c r="T913" s="1"/>
      <c r="U913" s="1"/>
      <c r="V913" s="1"/>
    </row>
    <row r="914" spans="5:22">
      <c r="E914" s="2"/>
      <c r="G914" s="3"/>
      <c r="T914" s="1"/>
      <c r="U914" s="1"/>
      <c r="V914" s="1"/>
    </row>
    <row r="915" spans="5:22">
      <c r="E915" s="2"/>
      <c r="G915" s="3"/>
      <c r="T915" s="1"/>
      <c r="U915" s="1"/>
      <c r="V915" s="1"/>
    </row>
    <row r="916" spans="5:22">
      <c r="E916" s="2"/>
      <c r="G916" s="3"/>
      <c r="T916" s="1"/>
      <c r="U916" s="1"/>
      <c r="V916" s="1"/>
    </row>
    <row r="917" spans="5:22">
      <c r="E917" s="2"/>
      <c r="G917" s="3"/>
      <c r="T917" s="1"/>
      <c r="U917" s="1"/>
      <c r="V917" s="1"/>
    </row>
    <row r="918" spans="5:22">
      <c r="E918" s="2"/>
      <c r="G918" s="3"/>
      <c r="T918" s="1"/>
      <c r="U918" s="1"/>
      <c r="V918" s="1"/>
    </row>
    <row r="919" spans="5:22">
      <c r="E919" s="2"/>
      <c r="G919" s="3"/>
      <c r="T919" s="1"/>
      <c r="U919" s="1"/>
      <c r="V919" s="1"/>
    </row>
    <row r="920" spans="5:22">
      <c r="E920" s="2"/>
      <c r="G920" s="3"/>
      <c r="T920" s="1"/>
      <c r="U920" s="1"/>
      <c r="V920" s="1"/>
    </row>
    <row r="921" spans="5:22">
      <c r="E921" s="2"/>
      <c r="G921" s="3"/>
      <c r="T921" s="1"/>
      <c r="U921" s="1"/>
      <c r="V921" s="1"/>
    </row>
    <row r="922" spans="5:22">
      <c r="E922" s="2"/>
      <c r="G922" s="3"/>
      <c r="T922" s="1"/>
      <c r="U922" s="1"/>
      <c r="V922" s="1"/>
    </row>
    <row r="923" spans="5:22">
      <c r="E923" s="2"/>
      <c r="G923" s="3"/>
      <c r="T923" s="1"/>
      <c r="U923" s="1"/>
      <c r="V923" s="1"/>
    </row>
    <row r="924" spans="5:22">
      <c r="E924" s="2"/>
      <c r="G924" s="3"/>
      <c r="T924" s="1"/>
      <c r="U924" s="1"/>
      <c r="V924" s="1"/>
    </row>
    <row r="925" spans="5:22">
      <c r="E925" s="2"/>
      <c r="G925" s="3"/>
      <c r="T925" s="1"/>
      <c r="U925" s="1"/>
      <c r="V925" s="1"/>
    </row>
    <row r="926" spans="5:22">
      <c r="E926" s="2"/>
      <c r="G926" s="3"/>
      <c r="T926" s="1"/>
      <c r="U926" s="1"/>
      <c r="V926" s="1"/>
    </row>
    <row r="927" spans="5:22">
      <c r="E927" s="2"/>
      <c r="G927" s="3"/>
      <c r="T927" s="1"/>
      <c r="U927" s="1"/>
      <c r="V927" s="1"/>
    </row>
    <row r="928" spans="5:22">
      <c r="E928" s="2"/>
      <c r="G928" s="3"/>
      <c r="T928" s="1"/>
      <c r="U928" s="1"/>
      <c r="V928" s="1"/>
    </row>
    <row r="929" spans="5:22">
      <c r="E929" s="2"/>
      <c r="G929" s="3"/>
      <c r="T929" s="1"/>
      <c r="U929" s="1"/>
      <c r="V929" s="1"/>
    </row>
    <row r="930" spans="5:22">
      <c r="E930" s="2"/>
      <c r="G930" s="3"/>
      <c r="T930" s="1"/>
      <c r="U930" s="1"/>
      <c r="V930" s="1"/>
    </row>
    <row r="931" spans="5:22">
      <c r="E931" s="2"/>
      <c r="G931" s="3"/>
      <c r="T931" s="1"/>
      <c r="U931" s="1"/>
      <c r="V931" s="1"/>
    </row>
    <row r="932" spans="5:22">
      <c r="E932" s="2"/>
      <c r="G932" s="3"/>
      <c r="T932" s="1"/>
      <c r="U932" s="1"/>
      <c r="V932" s="1"/>
    </row>
    <row r="933" spans="5:22">
      <c r="E933" s="2"/>
      <c r="G933" s="3"/>
      <c r="T933" s="1"/>
      <c r="U933" s="1"/>
      <c r="V933" s="1"/>
    </row>
    <row r="934" spans="5:22">
      <c r="E934" s="2"/>
      <c r="G934" s="3"/>
      <c r="T934" s="1"/>
      <c r="U934" s="1"/>
      <c r="V934" s="1"/>
    </row>
    <row r="935" spans="5:22">
      <c r="E935" s="2"/>
      <c r="G935" s="3"/>
      <c r="T935" s="1"/>
      <c r="U935" s="1"/>
      <c r="V935" s="1"/>
    </row>
    <row r="936" spans="5:22">
      <c r="E936" s="2"/>
      <c r="G936" s="3"/>
      <c r="T936" s="1"/>
      <c r="U936" s="1"/>
      <c r="V936" s="1"/>
    </row>
    <row r="937" spans="5:22">
      <c r="E937" s="2"/>
      <c r="G937" s="3"/>
      <c r="T937" s="1"/>
      <c r="U937" s="1"/>
      <c r="V937" s="1"/>
    </row>
    <row r="938" spans="5:22">
      <c r="E938" s="2"/>
      <c r="G938" s="3"/>
      <c r="T938" s="1"/>
      <c r="U938" s="1"/>
      <c r="V938" s="1"/>
    </row>
    <row r="939" spans="5:22">
      <c r="E939" s="2"/>
      <c r="G939" s="3"/>
      <c r="T939" s="1"/>
      <c r="U939" s="1"/>
      <c r="V939" s="1"/>
    </row>
    <row r="940" spans="5:22">
      <c r="E940" s="2"/>
      <c r="G940" s="3"/>
      <c r="T940" s="1"/>
      <c r="U940" s="1"/>
      <c r="V940" s="1"/>
    </row>
    <row r="941" spans="5:22">
      <c r="E941" s="2"/>
      <c r="G941" s="3"/>
      <c r="T941" s="1"/>
      <c r="U941" s="1"/>
      <c r="V941" s="1"/>
    </row>
    <row r="942" spans="5:22">
      <c r="E942" s="2"/>
      <c r="G942" s="3"/>
      <c r="T942" s="1"/>
      <c r="U942" s="1"/>
      <c r="V942" s="1"/>
    </row>
    <row r="943" spans="5:22">
      <c r="E943" s="2"/>
      <c r="G943" s="3"/>
      <c r="T943" s="1"/>
      <c r="U943" s="1"/>
      <c r="V943" s="1"/>
    </row>
    <row r="944" spans="5:22">
      <c r="E944" s="2"/>
      <c r="G944" s="3"/>
      <c r="T944" s="1"/>
      <c r="U944" s="1"/>
      <c r="V944" s="1"/>
    </row>
    <row r="945" spans="5:22">
      <c r="E945" s="2"/>
      <c r="G945" s="3"/>
      <c r="T945" s="1"/>
      <c r="U945" s="1"/>
      <c r="V945" s="1"/>
    </row>
    <row r="946" spans="5:22">
      <c r="E946" s="2"/>
      <c r="G946" s="3"/>
      <c r="T946" s="1"/>
      <c r="U946" s="1"/>
      <c r="V946" s="1"/>
    </row>
    <row r="947" spans="5:22">
      <c r="E947" s="2"/>
      <c r="G947" s="3"/>
      <c r="T947" s="1"/>
      <c r="U947" s="1"/>
      <c r="V947" s="1"/>
    </row>
    <row r="948" spans="5:22">
      <c r="E948" s="2"/>
      <c r="G948" s="3"/>
      <c r="T948" s="1"/>
      <c r="U948" s="1"/>
      <c r="V948" s="1"/>
    </row>
    <row r="949" spans="5:22">
      <c r="E949" s="2"/>
      <c r="G949" s="3"/>
      <c r="T949" s="1"/>
      <c r="U949" s="1"/>
      <c r="V949" s="1"/>
    </row>
    <row r="950" spans="5:22">
      <c r="E950" s="2"/>
      <c r="G950" s="3"/>
      <c r="T950" s="1"/>
      <c r="U950" s="1"/>
      <c r="V950" s="1"/>
    </row>
    <row r="951" spans="5:22">
      <c r="E951" s="2"/>
      <c r="G951" s="3"/>
      <c r="T951" s="1"/>
      <c r="U951" s="1"/>
      <c r="V951" s="1"/>
    </row>
    <row r="952" spans="5:22">
      <c r="E952" s="2"/>
      <c r="G952" s="3"/>
      <c r="T952" s="1"/>
      <c r="U952" s="1"/>
      <c r="V952" s="1"/>
    </row>
    <row r="953" spans="5:22">
      <c r="E953" s="2"/>
      <c r="G953" s="3"/>
      <c r="T953" s="1"/>
      <c r="U953" s="1"/>
      <c r="V953" s="1"/>
    </row>
    <row r="954" spans="5:22">
      <c r="E954" s="2"/>
      <c r="G954" s="3"/>
      <c r="T954" s="1"/>
      <c r="U954" s="1"/>
      <c r="V954" s="1"/>
    </row>
    <row r="955" spans="5:22">
      <c r="E955" s="2"/>
      <c r="G955" s="3"/>
      <c r="T955" s="1"/>
      <c r="U955" s="1"/>
      <c r="V955" s="1"/>
    </row>
    <row r="956" spans="5:22">
      <c r="E956" s="2"/>
      <c r="G956" s="3"/>
      <c r="T956" s="1"/>
      <c r="U956" s="1"/>
      <c r="V956" s="1"/>
    </row>
    <row r="957" spans="5:22">
      <c r="E957" s="2"/>
      <c r="G957" s="3"/>
      <c r="T957" s="1"/>
      <c r="U957" s="1"/>
      <c r="V957" s="1"/>
    </row>
    <row r="958" spans="5:22">
      <c r="E958" s="2"/>
      <c r="G958" s="3"/>
      <c r="T958" s="1"/>
      <c r="U958" s="1"/>
      <c r="V958" s="1"/>
    </row>
    <row r="959" spans="5:22">
      <c r="E959" s="2"/>
      <c r="G959" s="3"/>
      <c r="T959" s="1"/>
      <c r="U959" s="1"/>
      <c r="V959" s="1"/>
    </row>
    <row r="960" spans="5:22">
      <c r="E960" s="2"/>
      <c r="G960" s="3"/>
      <c r="T960" s="1"/>
      <c r="U960" s="1"/>
      <c r="V960" s="1"/>
    </row>
    <row r="961" spans="5:22">
      <c r="E961" s="2"/>
      <c r="G961" s="3"/>
      <c r="T961" s="1"/>
      <c r="U961" s="1"/>
      <c r="V961" s="1"/>
    </row>
    <row r="962" spans="5:22">
      <c r="E962" s="2"/>
      <c r="G962" s="3"/>
      <c r="T962" s="1"/>
      <c r="U962" s="1"/>
      <c r="V962" s="1"/>
    </row>
    <row r="963" spans="5:22">
      <c r="E963" s="2"/>
      <c r="G963" s="3"/>
      <c r="T963" s="1"/>
      <c r="U963" s="1"/>
      <c r="V963" s="1"/>
    </row>
    <row r="964" spans="5:22">
      <c r="E964" s="2"/>
      <c r="G964" s="3"/>
      <c r="T964" s="1"/>
      <c r="U964" s="1"/>
      <c r="V964" s="1"/>
    </row>
    <row r="965" spans="5:22">
      <c r="E965" s="2"/>
      <c r="G965" s="3"/>
      <c r="T965" s="1"/>
      <c r="U965" s="1"/>
      <c r="V965" s="1"/>
    </row>
    <row r="966" spans="5:22">
      <c r="E966" s="2"/>
      <c r="G966" s="3"/>
      <c r="T966" s="1"/>
      <c r="U966" s="1"/>
      <c r="V966" s="1"/>
    </row>
    <row r="967" spans="5:22">
      <c r="E967" s="2"/>
      <c r="G967" s="3"/>
      <c r="T967" s="1"/>
      <c r="U967" s="1"/>
      <c r="V967" s="1"/>
    </row>
    <row r="968" spans="5:22">
      <c r="E968" s="2"/>
      <c r="G968" s="3"/>
      <c r="T968" s="1"/>
      <c r="U968" s="1"/>
      <c r="V968" s="1"/>
    </row>
    <row r="969" spans="5:22">
      <c r="E969" s="2"/>
      <c r="G969" s="3"/>
      <c r="T969" s="1"/>
      <c r="U969" s="1"/>
      <c r="V969" s="1"/>
    </row>
    <row r="970" spans="5:22">
      <c r="E970" s="2"/>
      <c r="G970" s="3"/>
      <c r="T970" s="1"/>
      <c r="U970" s="1"/>
      <c r="V970" s="1"/>
    </row>
    <row r="971" spans="5:22">
      <c r="E971" s="2"/>
      <c r="G971" s="3"/>
      <c r="T971" s="1"/>
      <c r="U971" s="1"/>
      <c r="V971" s="1"/>
    </row>
    <row r="972" spans="5:22">
      <c r="E972" s="2"/>
      <c r="G972" s="3"/>
      <c r="T972" s="1"/>
      <c r="U972" s="1"/>
      <c r="V972" s="1"/>
    </row>
    <row r="973" spans="5:22">
      <c r="E973" s="2"/>
      <c r="G973" s="3"/>
      <c r="T973" s="1"/>
      <c r="U973" s="1"/>
      <c r="V973" s="1"/>
    </row>
    <row r="974" spans="5:22">
      <c r="E974" s="2"/>
      <c r="G974" s="3"/>
      <c r="T974" s="1"/>
      <c r="U974" s="1"/>
      <c r="V974" s="1"/>
    </row>
    <row r="975" spans="5:22">
      <c r="E975" s="2"/>
      <c r="G975" s="3"/>
      <c r="T975" s="1"/>
      <c r="U975" s="1"/>
      <c r="V975" s="1"/>
    </row>
    <row r="976" spans="5:22">
      <c r="E976" s="2"/>
      <c r="G976" s="3"/>
      <c r="T976" s="1"/>
      <c r="U976" s="1"/>
      <c r="V976" s="1"/>
    </row>
    <row r="977" spans="5:22">
      <c r="E977" s="2"/>
      <c r="G977" s="3"/>
      <c r="T977" s="1"/>
      <c r="U977" s="1"/>
      <c r="V977" s="1"/>
    </row>
    <row r="978" spans="5:22">
      <c r="E978" s="2"/>
      <c r="G978" s="3"/>
      <c r="T978" s="1"/>
      <c r="U978" s="1"/>
      <c r="V978" s="1"/>
    </row>
    <row r="979" spans="5:22">
      <c r="E979" s="2"/>
      <c r="G979" s="3"/>
      <c r="T979" s="1"/>
      <c r="U979" s="1"/>
      <c r="V979" s="1"/>
    </row>
    <row r="980" spans="5:22">
      <c r="E980" s="2"/>
      <c r="G980" s="3"/>
      <c r="T980" s="1"/>
      <c r="U980" s="1"/>
      <c r="V980" s="1"/>
    </row>
    <row r="981" spans="5:22">
      <c r="E981" s="2"/>
      <c r="G981" s="3"/>
      <c r="T981" s="1"/>
      <c r="U981" s="1"/>
      <c r="V981" s="1"/>
    </row>
    <row r="982" spans="5:22">
      <c r="E982" s="2"/>
      <c r="G982" s="3"/>
      <c r="T982" s="1"/>
      <c r="U982" s="1"/>
      <c r="V982" s="1"/>
    </row>
    <row r="983" spans="5:22">
      <c r="E983" s="2"/>
      <c r="G983" s="3"/>
      <c r="T983" s="1"/>
      <c r="U983" s="1"/>
      <c r="V983" s="1"/>
    </row>
    <row r="984" spans="5:22">
      <c r="E984" s="2"/>
      <c r="G984" s="3"/>
      <c r="T984" s="1"/>
      <c r="U984" s="1"/>
      <c r="V984" s="1"/>
    </row>
    <row r="985" spans="5:22">
      <c r="E985" s="2"/>
      <c r="G985" s="3"/>
      <c r="T985" s="1"/>
      <c r="U985" s="1"/>
      <c r="V985" s="1"/>
    </row>
    <row r="986" spans="5:22">
      <c r="E986" s="2"/>
      <c r="G986" s="3"/>
      <c r="T986" s="1"/>
      <c r="U986" s="1"/>
      <c r="V986" s="1"/>
    </row>
    <row r="987" spans="5:22">
      <c r="E987" s="2"/>
      <c r="G987" s="3"/>
      <c r="T987" s="1"/>
      <c r="U987" s="1"/>
      <c r="V987" s="1"/>
    </row>
    <row r="988" spans="5:22">
      <c r="E988" s="2"/>
      <c r="G988" s="3"/>
      <c r="T988" s="1"/>
      <c r="U988" s="1"/>
      <c r="V988" s="1"/>
    </row>
    <row r="989" spans="5:22">
      <c r="E989" s="2"/>
      <c r="G989" s="3"/>
      <c r="T989" s="1"/>
      <c r="U989" s="1"/>
      <c r="V989" s="1"/>
    </row>
    <row r="990" spans="5:22">
      <c r="E990" s="2"/>
      <c r="G990" s="3"/>
      <c r="T990" s="1"/>
      <c r="U990" s="1"/>
      <c r="V990" s="1"/>
    </row>
    <row r="991" spans="5:22">
      <c r="E991" s="2"/>
      <c r="G991" s="3"/>
      <c r="T991" s="1"/>
      <c r="U991" s="1"/>
      <c r="V991" s="1"/>
    </row>
    <row r="992" spans="5:22">
      <c r="E992" s="2"/>
      <c r="G992" s="3"/>
      <c r="T992" s="1"/>
      <c r="U992" s="1"/>
      <c r="V992" s="1"/>
    </row>
    <row r="993" spans="5:22">
      <c r="E993" s="2"/>
      <c r="G993" s="3"/>
      <c r="T993" s="1"/>
      <c r="U993" s="1"/>
      <c r="V993" s="1"/>
    </row>
    <row r="994" spans="5:22">
      <c r="E994" s="2"/>
      <c r="G994" s="3"/>
      <c r="T994" s="1"/>
      <c r="U994" s="1"/>
      <c r="V994" s="1"/>
    </row>
    <row r="995" spans="5:22">
      <c r="E995" s="2"/>
      <c r="G995" s="3"/>
      <c r="T995" s="1"/>
      <c r="U995" s="1"/>
      <c r="V995" s="1"/>
    </row>
    <row r="996" spans="5:22">
      <c r="E996" s="2"/>
      <c r="G996" s="3"/>
      <c r="T996" s="1"/>
      <c r="U996" s="1"/>
      <c r="V996" s="1"/>
    </row>
    <row r="997" spans="5:22">
      <c r="E997" s="2"/>
      <c r="G997" s="3"/>
      <c r="T997" s="1"/>
      <c r="U997" s="1"/>
      <c r="V997" s="1"/>
    </row>
    <row r="998" spans="5:22">
      <c r="E998" s="2"/>
      <c r="G998" s="3"/>
      <c r="T998" s="1"/>
      <c r="U998" s="1"/>
      <c r="V998" s="1"/>
    </row>
    <row r="999" spans="5:22">
      <c r="E999" s="2"/>
      <c r="G999" s="3"/>
      <c r="T999" s="1"/>
      <c r="U999" s="1"/>
      <c r="V999" s="1"/>
    </row>
    <row r="1000" spans="5:22">
      <c r="E1000" s="2"/>
      <c r="G1000" s="3"/>
      <c r="T1000" s="1"/>
      <c r="U1000" s="1"/>
      <c r="V1000" s="1"/>
    </row>
    <row r="1001" spans="5:22">
      <c r="E1001" s="2"/>
      <c r="G1001" s="3"/>
      <c r="T1001" s="1"/>
      <c r="U1001" s="1"/>
      <c r="V1001" s="1"/>
    </row>
    <row r="1002" spans="5:22">
      <c r="E1002" s="2"/>
      <c r="G1002" s="3"/>
      <c r="T1002" s="1"/>
      <c r="U1002" s="1"/>
      <c r="V1002" s="1"/>
    </row>
    <row r="1003" spans="5:22">
      <c r="E1003" s="2"/>
      <c r="G1003" s="3"/>
      <c r="T1003" s="1"/>
      <c r="U1003" s="1"/>
      <c r="V1003" s="1"/>
    </row>
    <row r="1004" spans="5:22">
      <c r="E1004" s="2"/>
      <c r="G1004" s="3"/>
      <c r="T1004" s="1"/>
      <c r="U1004" s="1"/>
      <c r="V1004" s="1"/>
    </row>
    <row r="1005" spans="5:22">
      <c r="E1005" s="2"/>
      <c r="G1005" s="3"/>
      <c r="T1005" s="1"/>
      <c r="U1005" s="1"/>
      <c r="V1005" s="1"/>
    </row>
    <row r="1006" spans="5:22">
      <c r="E1006" s="2"/>
      <c r="G1006" s="3"/>
      <c r="T1006" s="1"/>
      <c r="U1006" s="1"/>
      <c r="V1006" s="1"/>
    </row>
    <row r="1007" spans="5:22">
      <c r="E1007" s="2"/>
      <c r="G1007" s="3"/>
      <c r="T1007" s="1"/>
      <c r="U1007" s="1"/>
      <c r="V1007" s="1"/>
    </row>
    <row r="1008" spans="5:22">
      <c r="E1008" s="2"/>
      <c r="G1008" s="3"/>
      <c r="T1008" s="1"/>
      <c r="U1008" s="1"/>
      <c r="V1008" s="1"/>
    </row>
    <row r="1009" spans="5:22">
      <c r="E1009" s="2"/>
      <c r="G1009" s="3"/>
      <c r="T1009" s="1"/>
      <c r="U1009" s="1"/>
      <c r="V1009" s="1"/>
    </row>
    <row r="1010" spans="5:22">
      <c r="E1010" s="2"/>
      <c r="G1010" s="3"/>
      <c r="T1010" s="1"/>
      <c r="U1010" s="1"/>
      <c r="V1010" s="1"/>
    </row>
    <row r="1011" spans="5:22">
      <c r="E1011" s="2"/>
      <c r="G1011" s="3"/>
      <c r="T1011" s="1"/>
      <c r="U1011" s="1"/>
      <c r="V1011" s="1"/>
    </row>
    <row r="1012" spans="5:22">
      <c r="E1012" s="2"/>
      <c r="G1012" s="3"/>
      <c r="T1012" s="1"/>
      <c r="U1012" s="1"/>
      <c r="V1012" s="1"/>
    </row>
    <row r="1013" spans="5:22">
      <c r="E1013" s="2"/>
      <c r="G1013" s="3"/>
      <c r="T1013" s="1"/>
      <c r="U1013" s="1"/>
      <c r="V1013" s="1"/>
    </row>
    <row r="1014" spans="5:22">
      <c r="E1014" s="2"/>
      <c r="G1014" s="3"/>
      <c r="T1014" s="1"/>
      <c r="U1014" s="1"/>
      <c r="V1014" s="1"/>
    </row>
    <row r="1015" spans="5:22">
      <c r="E1015" s="2"/>
      <c r="G1015" s="3"/>
      <c r="T1015" s="1"/>
      <c r="U1015" s="1"/>
      <c r="V1015" s="1"/>
    </row>
    <row r="1016" spans="5:22">
      <c r="E1016" s="2"/>
      <c r="G1016" s="3"/>
      <c r="T1016" s="1"/>
      <c r="U1016" s="1"/>
      <c r="V1016" s="1"/>
    </row>
    <row r="1017" spans="5:22">
      <c r="E1017" s="2"/>
      <c r="G1017" s="3"/>
      <c r="T1017" s="1"/>
      <c r="U1017" s="1"/>
      <c r="V1017" s="1"/>
    </row>
    <row r="1018" spans="5:22">
      <c r="E1018" s="2"/>
      <c r="G1018" s="3"/>
      <c r="T1018" s="1"/>
      <c r="U1018" s="1"/>
      <c r="V1018" s="1"/>
    </row>
    <row r="1019" spans="5:22">
      <c r="E1019" s="2"/>
      <c r="G1019" s="3"/>
      <c r="T1019" s="1"/>
      <c r="U1019" s="1"/>
      <c r="V1019" s="1"/>
    </row>
    <row r="1020" spans="5:22">
      <c r="E1020" s="2"/>
      <c r="G1020" s="3"/>
      <c r="T1020" s="1"/>
      <c r="U1020" s="1"/>
      <c r="V1020" s="1"/>
    </row>
    <row r="1021" spans="5:22">
      <c r="E1021" s="2"/>
      <c r="G1021" s="3"/>
      <c r="T1021" s="1"/>
      <c r="U1021" s="1"/>
      <c r="V1021" s="1"/>
    </row>
    <row r="1022" spans="5:22">
      <c r="E1022" s="2"/>
      <c r="G1022" s="3"/>
      <c r="T1022" s="1"/>
      <c r="U1022" s="1"/>
      <c r="V1022" s="1"/>
    </row>
    <row r="1023" spans="5:22">
      <c r="E1023" s="2"/>
      <c r="G1023" s="3"/>
      <c r="T1023" s="1"/>
      <c r="U1023" s="1"/>
      <c r="V1023" s="1"/>
    </row>
    <row r="1024" spans="5:22">
      <c r="E1024" s="2"/>
      <c r="G1024" s="3"/>
      <c r="T1024" s="1"/>
      <c r="U1024" s="1"/>
      <c r="V1024" s="1"/>
    </row>
    <row r="1025" spans="5:22">
      <c r="E1025" s="2"/>
      <c r="G1025" s="3"/>
      <c r="T1025" s="1"/>
      <c r="U1025" s="1"/>
      <c r="V1025" s="1"/>
    </row>
    <row r="1026" spans="5:22">
      <c r="E1026" s="2"/>
      <c r="G1026" s="3"/>
      <c r="T1026" s="1"/>
      <c r="U1026" s="1"/>
      <c r="V1026" s="1"/>
    </row>
    <row r="1027" spans="5:22">
      <c r="E1027" s="2"/>
      <c r="G1027" s="3"/>
      <c r="T1027" s="1"/>
      <c r="U1027" s="1"/>
      <c r="V1027" s="1"/>
    </row>
    <row r="1028" spans="5:22">
      <c r="E1028" s="2"/>
      <c r="G1028" s="3"/>
      <c r="T1028" s="1"/>
      <c r="U1028" s="1"/>
      <c r="V1028" s="1"/>
    </row>
    <row r="1029" spans="5:22">
      <c r="E1029" s="2"/>
      <c r="G1029" s="3"/>
      <c r="T1029" s="1"/>
      <c r="U1029" s="1"/>
      <c r="V1029" s="1"/>
    </row>
    <row r="1030" spans="5:22">
      <c r="E1030" s="2"/>
      <c r="G1030" s="3"/>
      <c r="T1030" s="1"/>
      <c r="U1030" s="1"/>
      <c r="V1030" s="1"/>
    </row>
  </sheetData>
  <autoFilter ref="A6:AH6"/>
  <mergeCells count="1">
    <mergeCell ref="F2:F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tabColor rgb="FFAB57FF"/>
    <pageSetUpPr fitToPage="1"/>
  </sheetPr>
  <dimension ref="A1:AF185"/>
  <sheetViews>
    <sheetView zoomScaleNormal="100" workbookViewId="0">
      <pane xSplit="6" ySplit="9" topLeftCell="G10" activePane="bottomRight" state="frozen"/>
      <selection activeCell="G8" sqref="G8:H9"/>
      <selection pane="topRight" activeCell="G8" sqref="G8:H9"/>
      <selection pane="bottomLeft" activeCell="G8" sqref="G8:H9"/>
      <selection pane="bottomRight" activeCell="G8" sqref="G8:H9"/>
    </sheetView>
  </sheetViews>
  <sheetFormatPr defaultRowHeight="15" outlineLevelCol="1"/>
  <cols>
    <col min="1" max="1" width="4.42578125" style="64" customWidth="1"/>
    <col min="2" max="2" width="23.7109375" style="28" customWidth="1"/>
    <col min="3" max="3" width="28.85546875" style="28" customWidth="1"/>
    <col min="4" max="4" width="16.5703125" style="31" customWidth="1" outlineLevel="1"/>
    <col min="5" max="5" width="41.140625" style="28" customWidth="1"/>
    <col min="6" max="6" width="13.42578125" style="29" customWidth="1" outlineLevel="1"/>
    <col min="7" max="7" width="37.140625" style="30" customWidth="1"/>
    <col min="8" max="9" width="34" style="28" customWidth="1"/>
    <col min="10" max="10" width="27.85546875" style="30" customWidth="1"/>
    <col min="11" max="12" width="33.5703125" style="28" customWidth="1"/>
    <col min="13" max="13" width="23.5703125" style="28" customWidth="1" outlineLevel="1"/>
    <col min="14" max="14" width="22.7109375" style="65" customWidth="1" outlineLevel="1"/>
    <col min="15" max="16" width="21.140625" style="65" customWidth="1" outlineLevel="1"/>
    <col min="17" max="18" width="21.140625" style="65" customWidth="1"/>
    <col min="19" max="19" width="18.7109375" style="65" hidden="1" customWidth="1" outlineLevel="1"/>
    <col min="20" max="21" width="16.85546875" style="66" bestFit="1" customWidth="1" collapsed="1"/>
    <col min="22" max="23" width="14.7109375" style="219" bestFit="1" customWidth="1"/>
    <col min="24" max="24" width="9.140625" style="28"/>
    <col min="25" max="25" width="16.42578125" style="28" customWidth="1"/>
    <col min="26" max="27" width="9.140625" style="28"/>
    <col min="28" max="28" width="28.140625" style="28" customWidth="1"/>
    <col min="29" max="29" width="17.5703125" style="28" customWidth="1"/>
    <col min="30" max="31" width="9.140625" style="28"/>
    <col min="32" max="32" width="10" style="28" bestFit="1" customWidth="1"/>
    <col min="33" max="16384" width="9.140625" style="28"/>
  </cols>
  <sheetData>
    <row r="1" spans="1:30" s="31" customFormat="1" ht="16.5" thickBot="1">
      <c r="A1" s="27"/>
      <c r="B1" s="28"/>
      <c r="C1" s="28"/>
      <c r="D1" s="28"/>
      <c r="E1" s="328" t="e">
        <f>G29/J29</f>
        <v>#REF!</v>
      </c>
      <c r="F1" s="190"/>
      <c r="G1" s="191" t="s">
        <v>130</v>
      </c>
      <c r="H1" s="188" t="s">
        <v>6</v>
      </c>
      <c r="I1" s="132" t="e">
        <f>I4/H4</f>
        <v>#REF!</v>
      </c>
      <c r="J1" s="34" t="e">
        <f>СПИСОК_СТОЛБЦОВ_2</f>
        <v>#REF!</v>
      </c>
      <c r="K1" s="210" t="s">
        <v>160</v>
      </c>
      <c r="L1" s="436" t="s">
        <v>164</v>
      </c>
      <c r="M1" s="437"/>
      <c r="N1" s="438" t="s">
        <v>158</v>
      </c>
      <c r="O1" s="439"/>
      <c r="P1" s="211" t="s">
        <v>161</v>
      </c>
      <c r="Q1" s="211" t="s">
        <v>161</v>
      </c>
      <c r="R1" s="32"/>
      <c r="S1" s="32"/>
      <c r="T1" s="33"/>
      <c r="U1" s="33"/>
      <c r="V1" s="33"/>
      <c r="W1" s="33"/>
    </row>
    <row r="2" spans="1:30" s="31" customFormat="1" ht="16.5" thickBot="1">
      <c r="A2" s="27"/>
      <c r="B2" s="183" t="s">
        <v>166</v>
      </c>
      <c r="C2" s="28"/>
      <c r="D2" s="28"/>
      <c r="F2" s="192" t="e">
        <f>(H4-H5)/H6</f>
        <v>#REF!</v>
      </c>
      <c r="G2" s="206" t="e">
        <f>(I4-I5)/I6</f>
        <v>#REF!</v>
      </c>
      <c r="H2" s="189"/>
      <c r="I2" s="132" t="e">
        <f>I7/H7</f>
        <v>#REF!</v>
      </c>
      <c r="J2" s="34"/>
      <c r="K2" s="211"/>
      <c r="L2" s="212" t="s">
        <v>33</v>
      </c>
      <c r="M2" s="213" t="s">
        <v>162</v>
      </c>
      <c r="N2" s="214" t="s">
        <v>33</v>
      </c>
      <c r="O2" s="215" t="s">
        <v>162</v>
      </c>
      <c r="P2" s="211" t="s">
        <v>33</v>
      </c>
      <c r="Q2" s="211" t="s">
        <v>162</v>
      </c>
      <c r="R2" s="32"/>
      <c r="S2" s="32"/>
      <c r="T2" s="33"/>
      <c r="U2" s="33"/>
      <c r="V2" s="33"/>
      <c r="W2" s="33"/>
    </row>
    <row r="3" spans="1:30" s="31" customFormat="1" ht="15.75">
      <c r="A3" s="27"/>
      <c r="B3" s="28"/>
      <c r="C3" s="253"/>
      <c r="D3" s="253"/>
      <c r="E3" s="254" t="s">
        <v>170</v>
      </c>
      <c r="F3" s="29"/>
      <c r="G3" s="207" t="e">
        <f>G7/J7</f>
        <v>#REF!</v>
      </c>
      <c r="H3" s="175" t="s">
        <v>7</v>
      </c>
      <c r="I3" s="176" t="s">
        <v>8</v>
      </c>
      <c r="J3" s="34"/>
      <c r="K3" s="211" t="s">
        <v>30</v>
      </c>
      <c r="L3" s="212">
        <v>6170.7985966416463</v>
      </c>
      <c r="M3" s="213">
        <v>6170.7985966416463</v>
      </c>
      <c r="N3" s="214">
        <v>869.52244957678704</v>
      </c>
      <c r="O3" s="215">
        <v>908.32298157544722</v>
      </c>
      <c r="P3" s="211">
        <f t="shared" ref="P3:Q5" si="0">N3/L3*1000</f>
        <v>140.90922527434458</v>
      </c>
      <c r="Q3" s="211">
        <f t="shared" si="0"/>
        <v>147.19699036519953</v>
      </c>
      <c r="R3" s="32"/>
      <c r="S3" s="35" t="e">
        <f>S4-S9</f>
        <v>#REF!</v>
      </c>
      <c r="T3" s="33"/>
      <c r="U3" s="33"/>
      <c r="V3" s="33"/>
      <c r="W3" s="33"/>
    </row>
    <row r="4" spans="1:30" s="31" customFormat="1" ht="20.25" thickBot="1">
      <c r="A4" s="27"/>
      <c r="B4" s="28"/>
      <c r="C4" s="258">
        <v>6431645.3851726614</v>
      </c>
      <c r="D4" s="253"/>
      <c r="E4" s="255">
        <v>160155.58287513163</v>
      </c>
      <c r="F4" s="28"/>
      <c r="H4" s="195" t="e">
        <f>Q9/J7*1000</f>
        <v>#REF!</v>
      </c>
      <c r="I4" s="195" t="e">
        <f>R9/J7*1000</f>
        <v>#REF!</v>
      </c>
      <c r="J4" s="187" t="e">
        <f>I4/H4</f>
        <v>#REF!</v>
      </c>
      <c r="K4" s="211" t="s">
        <v>163</v>
      </c>
      <c r="L4" s="216">
        <v>1190.308769708007</v>
      </c>
      <c r="M4" s="217">
        <v>1190.308769708007</v>
      </c>
      <c r="N4" s="214">
        <v>176.05030547665632</v>
      </c>
      <c r="O4" s="215">
        <v>192.08518968901751</v>
      </c>
      <c r="P4" s="211">
        <f t="shared" si="0"/>
        <v>147.90305671682395</v>
      </c>
      <c r="Q4" s="211">
        <f t="shared" si="0"/>
        <v>161.3742539560871</v>
      </c>
      <c r="R4" s="32"/>
      <c r="S4" s="35">
        <f>'[28]2021'!AH8</f>
        <v>3746543.8500353484</v>
      </c>
      <c r="T4" s="33"/>
      <c r="U4" s="33"/>
      <c r="V4" s="33"/>
      <c r="W4" s="33"/>
    </row>
    <row r="5" spans="1:30" s="31" customFormat="1" ht="19.5" thickBot="1">
      <c r="A5" s="27"/>
      <c r="B5" s="28"/>
      <c r="C5" s="28"/>
      <c r="D5" s="28"/>
      <c r="E5" s="256" t="s">
        <v>159</v>
      </c>
      <c r="F5" s="193"/>
      <c r="H5" s="196" t="e">
        <f>O9/J7*1000</f>
        <v>#REF!</v>
      </c>
      <c r="I5" s="196" t="e">
        <f>P9/J7*1000</f>
        <v>#REF!</v>
      </c>
      <c r="J5" s="187" t="e">
        <f t="shared" ref="J5:J6" si="1">I5/H5</f>
        <v>#REF!</v>
      </c>
      <c r="K5" s="200">
        <f>L5+M5</f>
        <v>14722.214732699307</v>
      </c>
      <c r="L5" s="218">
        <f>L3+L4</f>
        <v>7361.1073663496536</v>
      </c>
      <c r="M5" s="218">
        <f>M3+M4</f>
        <v>7361.1073663496536</v>
      </c>
      <c r="N5" s="218">
        <f>N3+N4</f>
        <v>1045.5727550534434</v>
      </c>
      <c r="O5" s="218">
        <f>O3+O4</f>
        <v>1100.4081712644647</v>
      </c>
      <c r="P5" s="210">
        <f t="shared" si="0"/>
        <v>142.04014464360941</v>
      </c>
      <c r="Q5" s="210">
        <f t="shared" si="0"/>
        <v>149.48948799399909</v>
      </c>
      <c r="R5" s="32"/>
      <c r="S5" s="35"/>
      <c r="T5" s="33"/>
      <c r="U5" s="33"/>
      <c r="V5" s="33"/>
      <c r="W5" s="33"/>
    </row>
    <row r="6" spans="1:30" s="31" customFormat="1" ht="19.5" thickBot="1">
      <c r="A6" s="27"/>
      <c r="B6" s="28"/>
      <c r="C6" s="28"/>
      <c r="D6" s="209"/>
      <c r="F6" s="29"/>
      <c r="G6" s="152"/>
      <c r="H6" s="196" t="e">
        <f>M9/G7*1000</f>
        <v>#REF!</v>
      </c>
      <c r="I6" s="196" t="e">
        <f>N9/G7*1000</f>
        <v>#REF!</v>
      </c>
      <c r="J6" s="187" t="e">
        <f t="shared" si="1"/>
        <v>#REF!</v>
      </c>
      <c r="K6" s="30"/>
      <c r="L6" s="30"/>
      <c r="M6" s="30"/>
      <c r="N6" s="32"/>
      <c r="O6" s="32"/>
      <c r="P6" s="32"/>
      <c r="Q6" s="32"/>
      <c r="R6" s="32"/>
      <c r="S6" s="35"/>
      <c r="T6" s="33"/>
      <c r="U6" s="33"/>
      <c r="V6" s="33"/>
      <c r="W6" s="33"/>
    </row>
    <row r="7" spans="1:30" s="31" customFormat="1" ht="45" customHeight="1" thickBot="1">
      <c r="A7" s="27"/>
      <c r="B7" s="257"/>
      <c r="C7" s="28"/>
      <c r="D7" s="208"/>
      <c r="E7" s="36" t="s">
        <v>9</v>
      </c>
      <c r="F7" s="29"/>
      <c r="G7" s="133" t="e">
        <f>SUBTOTAL(9,G10:G102)</f>
        <v>#REF!</v>
      </c>
      <c r="H7" s="194" t="e">
        <f>Q9/G7*1000</f>
        <v>#REF!</v>
      </c>
      <c r="I7" s="194" t="e">
        <f>R9/G7*1000</f>
        <v>#REF!</v>
      </c>
      <c r="J7" s="153" t="e">
        <f>SUBTOTAL(9,J10:J102)</f>
        <v>#REF!</v>
      </c>
      <c r="K7" s="324" t="e">
        <f>J11/G11</f>
        <v>#REF!</v>
      </c>
      <c r="L7" s="31" t="s">
        <v>156</v>
      </c>
      <c r="M7" s="156" t="s">
        <v>124</v>
      </c>
      <c r="N7" s="157" t="s">
        <v>157</v>
      </c>
      <c r="O7" s="166" t="s">
        <v>125</v>
      </c>
      <c r="P7" s="168" t="s">
        <v>126</v>
      </c>
      <c r="Q7" s="177" t="s">
        <v>127</v>
      </c>
      <c r="R7" s="178" t="s">
        <v>128</v>
      </c>
      <c r="S7" s="37" t="s">
        <v>10</v>
      </c>
      <c r="T7" s="440" t="s">
        <v>11</v>
      </c>
      <c r="U7" s="440" t="s">
        <v>12</v>
      </c>
      <c r="V7" s="219"/>
      <c r="W7" s="219" t="s">
        <v>165</v>
      </c>
    </row>
    <row r="8" spans="1:30" s="31" customFormat="1" ht="15.75" thickBot="1">
      <c r="A8" s="27"/>
      <c r="B8" s="38"/>
      <c r="C8" s="38"/>
      <c r="D8" s="38"/>
      <c r="E8" s="38"/>
      <c r="F8" s="39"/>
      <c r="G8" s="134" t="s">
        <v>13</v>
      </c>
      <c r="H8" s="135" t="s">
        <v>14</v>
      </c>
      <c r="I8" s="136" t="s">
        <v>14</v>
      </c>
      <c r="J8" s="142" t="s">
        <v>129</v>
      </c>
      <c r="K8" s="40" t="s">
        <v>123</v>
      </c>
      <c r="L8" s="155" t="s">
        <v>123</v>
      </c>
      <c r="M8" s="158" t="s">
        <v>122</v>
      </c>
      <c r="N8" s="159" t="s">
        <v>122</v>
      </c>
      <c r="O8" s="167" t="s">
        <v>122</v>
      </c>
      <c r="P8" s="169" t="s">
        <v>122</v>
      </c>
      <c r="Q8" s="179"/>
      <c r="R8" s="180"/>
      <c r="S8" s="170" t="s">
        <v>13</v>
      </c>
      <c r="T8" s="441"/>
      <c r="U8" s="441"/>
      <c r="V8" s="219"/>
      <c r="W8" s="219"/>
    </row>
    <row r="9" spans="1:30" s="31" customFormat="1" ht="47.25">
      <c r="A9" s="27"/>
      <c r="B9" s="41" t="s">
        <v>1</v>
      </c>
      <c r="C9" s="42" t="s">
        <v>3</v>
      </c>
      <c r="D9" s="43" t="s">
        <v>117</v>
      </c>
      <c r="E9" s="44" t="s">
        <v>15</v>
      </c>
      <c r="F9" s="323" t="s">
        <v>5</v>
      </c>
      <c r="G9" s="45" t="s">
        <v>106</v>
      </c>
      <c r="H9" s="137" t="s">
        <v>210</v>
      </c>
      <c r="I9" s="137" t="s">
        <v>211</v>
      </c>
      <c r="J9" s="150" t="s">
        <v>121</v>
      </c>
      <c r="K9" s="151" t="s">
        <v>212</v>
      </c>
      <c r="L9" s="151" t="s">
        <v>213</v>
      </c>
      <c r="M9" s="160" t="e">
        <f t="shared" ref="M9:S9" si="2">SUBTOTAL(9,M10:M102)</f>
        <v>#REF!</v>
      </c>
      <c r="N9" s="161" t="e">
        <f t="shared" si="2"/>
        <v>#REF!</v>
      </c>
      <c r="O9" s="160" t="e">
        <f t="shared" si="2"/>
        <v>#REF!</v>
      </c>
      <c r="P9" s="161" t="e">
        <f t="shared" si="2"/>
        <v>#REF!</v>
      </c>
      <c r="Q9" s="181" t="e">
        <f t="shared" si="2"/>
        <v>#REF!</v>
      </c>
      <c r="R9" s="182" t="e">
        <f t="shared" si="2"/>
        <v>#REF!</v>
      </c>
      <c r="S9" s="171" t="e">
        <f t="shared" si="2"/>
        <v>#REF!</v>
      </c>
      <c r="T9" s="442"/>
      <c r="U9" s="442"/>
      <c r="V9" s="219"/>
      <c r="W9" s="219"/>
    </row>
    <row r="10" spans="1:30" s="31" customFormat="1" ht="15" customHeight="1">
      <c r="A10" s="27">
        <v>1</v>
      </c>
      <c r="B10" s="46" t="str">
        <f>'-------НОВАЯ БАЗА'!B7</f>
        <v>Большесолдатский район</v>
      </c>
      <c r="C10" s="47" t="str">
        <f>'-------НОВАЯ БАЗА'!D7</f>
        <v xml:space="preserve">Волоконский сельсовет </v>
      </c>
      <c r="D10" s="48" t="str">
        <f>'-------НОВАЯ БАЗА'!E7</f>
        <v>закрытая</v>
      </c>
      <c r="E10" s="48" t="str">
        <f>'-------НОВАЯ БАЗА'!F7</f>
        <v xml:space="preserve">ГУПКО "Курскоблжилкомхоз" </v>
      </c>
      <c r="F10" s="140">
        <f>'-------НОВАЯ БАЗА'!G7</f>
        <v>4632024035</v>
      </c>
      <c r="G10" s="143" t="e">
        <f>VLOOKUP(A10,'-------НОВАЯ БАЗА'!$A$6:$AG$487,7+MATCH($G$9,СПИСОК_СТОЛБЦОВ_2,0),0)</f>
        <v>#REF!</v>
      </c>
      <c r="H10" s="138" t="e">
        <f>VLOOKUP(A10,'-------НОВАЯ БАЗА'!$A$6:$AG$487,7+MATCH($H$9,СПИСОК_СТОЛБЦОВ_2,0),0)</f>
        <v>#REF!</v>
      </c>
      <c r="I10" s="144" t="e">
        <f>VLOOKUP(A10,'-------НОВАЯ БАЗА'!$A$6:$AG$487,7+MATCH($I$9,СПИСОК_СТОЛБЦОВ_2,0),0)</f>
        <v>#REF!</v>
      </c>
      <c r="J10" s="49" t="e">
        <f>VLOOKUP(A10,'-------НОВАЯ БАЗА'!$A$6:$AG$487,13+MATCH($J$9,СПИСОК_СТОЛБЦОВ_2,0),0)</f>
        <v>#REF!</v>
      </c>
      <c r="K10" s="50" t="e">
        <f>VLOOKUP(A10,'-------НОВАЯ БАЗА'!$A$6:$AG$487,7+MATCH($K$9,СПИСОК_СТОЛБЦОВ_2,0),0)</f>
        <v>#REF!</v>
      </c>
      <c r="L10" s="51" t="e">
        <f>VLOOKUP(A10,'-------НОВАЯ БАЗА'!$A$6:$AG$487,7+MATCH($L$9,СПИСОК_СТОЛБЦОВ_2,0),0)</f>
        <v>#REF!</v>
      </c>
      <c r="M10" s="162" t="e">
        <f t="shared" ref="M10:M68" si="3">G10*H10/1000</f>
        <v>#REF!</v>
      </c>
      <c r="N10" s="163" t="e">
        <f t="shared" ref="N10:N68" si="4">G10*I10/1000</f>
        <v>#REF!</v>
      </c>
      <c r="O10" s="162" t="e">
        <f t="shared" ref="O10:O68" si="5">J10*K10/1000</f>
        <v>#REF!</v>
      </c>
      <c r="P10" s="163" t="e">
        <f t="shared" ref="P10:P68" si="6">J10*L10/1000</f>
        <v>#REF!</v>
      </c>
      <c r="Q10" s="154" t="e">
        <f t="shared" ref="Q10:R25" si="7">M10+O10</f>
        <v>#REF!</v>
      </c>
      <c r="R10" s="172" t="e">
        <f t="shared" si="7"/>
        <v>#REF!</v>
      </c>
      <c r="S10" s="52" t="e">
        <f>G10</f>
        <v>#REF!</v>
      </c>
      <c r="T10" s="174" t="e">
        <f>R10/Q10</f>
        <v>#REF!</v>
      </c>
      <c r="U10" s="199" t="s">
        <v>16</v>
      </c>
      <c r="V10" s="219" t="e">
        <f>Q10/J10*1000</f>
        <v>#REF!</v>
      </c>
      <c r="W10" s="220" t="e">
        <f>R10/J10*1000</f>
        <v>#REF!</v>
      </c>
    </row>
    <row r="11" spans="1:30" s="31" customFormat="1" ht="15" customHeight="1">
      <c r="A11" s="27">
        <f>A10+1</f>
        <v>2</v>
      </c>
      <c r="B11" s="46" t="str">
        <f>'-------НОВАЯ БАЗА'!B9</f>
        <v>Железногорский район</v>
      </c>
      <c r="C11" s="47" t="str">
        <f>'-------НОВАЯ БАЗА'!D9</f>
        <v>пос. Магнитный</v>
      </c>
      <c r="D11" s="48" t="str">
        <f>'-------НОВАЯ БАЗА'!E9</f>
        <v>закрытая</v>
      </c>
      <c r="E11" s="48" t="str">
        <f>'-------НОВАЯ БАЗА'!F9</f>
        <v xml:space="preserve">ГУПКО "Курскоблжилкомхоз" </v>
      </c>
      <c r="F11" s="140">
        <f>'-------НОВАЯ БАЗА'!G9</f>
        <v>4632024035</v>
      </c>
      <c r="G11" s="143" t="e">
        <f>VLOOKUP(A11,'-------НОВАЯ БАЗА'!$A$6:$AG$487,7+MATCH($G$9,СПИСОК_СТОЛБЦОВ_2,0),0)</f>
        <v>#REF!</v>
      </c>
      <c r="H11" s="138" t="e">
        <f>VLOOKUP(A11,'-------НОВАЯ БАЗА'!$A$6:$AG$487,7+MATCH($H$9,СПИСОК_СТОЛБЦОВ_2,0),0)</f>
        <v>#REF!</v>
      </c>
      <c r="I11" s="144" t="e">
        <f>VLOOKUP(A11,'-------НОВАЯ БАЗА'!$A$6:$AG$487,7+MATCH($I$9,СПИСОК_СТОЛБЦОВ_2,0),0)</f>
        <v>#REF!</v>
      </c>
      <c r="J11" s="49" t="e">
        <f>VLOOKUP(A11,'-------НОВАЯ БАЗА'!$A$6:$AG$487,13+MATCH($J$9,СПИСОК_СТОЛБЦОВ_2,0),0)</f>
        <v>#REF!</v>
      </c>
      <c r="K11" s="50" t="e">
        <f>VLOOKUP(A11,'-------НОВАЯ БАЗА'!$A$6:$AG$487,7+MATCH($K$9,СПИСОК_СТОЛБЦОВ_2,0),0)</f>
        <v>#REF!</v>
      </c>
      <c r="L11" s="51" t="e">
        <f>VLOOKUP(A11,'-------НОВАЯ БАЗА'!$A$6:$AG$487,7+MATCH($L$9,СПИСОК_СТОЛБЦОВ_2,0),0)</f>
        <v>#REF!</v>
      </c>
      <c r="M11" s="162" t="e">
        <f t="shared" si="3"/>
        <v>#REF!</v>
      </c>
      <c r="N11" s="163" t="e">
        <f t="shared" si="4"/>
        <v>#REF!</v>
      </c>
      <c r="O11" s="162" t="e">
        <f t="shared" si="5"/>
        <v>#REF!</v>
      </c>
      <c r="P11" s="163" t="e">
        <f t="shared" si="6"/>
        <v>#REF!</v>
      </c>
      <c r="Q11" s="154" t="e">
        <f t="shared" si="7"/>
        <v>#REF!</v>
      </c>
      <c r="R11" s="172" t="e">
        <f t="shared" si="7"/>
        <v>#REF!</v>
      </c>
      <c r="S11" s="52" t="e">
        <f t="shared" ref="S11:S68" si="8">G11</f>
        <v>#REF!</v>
      </c>
      <c r="T11" s="174" t="e">
        <f t="shared" ref="T11:T56" si="9">R11/Q11</f>
        <v>#REF!</v>
      </c>
      <c r="U11" s="174" t="s">
        <v>16</v>
      </c>
      <c r="V11" s="219" t="e">
        <f t="shared" ref="V11:V33" si="10">Q11/J11*1000</f>
        <v>#REF!</v>
      </c>
      <c r="W11" s="219" t="e">
        <f t="shared" ref="W11:W33" si="11">R11/J11*1000</f>
        <v>#REF!</v>
      </c>
      <c r="AB11" s="31" t="s">
        <v>5</v>
      </c>
      <c r="AC11" s="31" t="s">
        <v>132</v>
      </c>
      <c r="AD11" s="31" t="s">
        <v>133</v>
      </c>
    </row>
    <row r="12" spans="1:30" s="31" customFormat="1" ht="15" customHeight="1">
      <c r="A12" s="27">
        <f t="shared" ref="A12:A68" si="12">A11+1</f>
        <v>3</v>
      </c>
      <c r="B12" s="46" t="str">
        <f>'-------НОВАЯ БАЗА'!B11</f>
        <v>Железногорский район</v>
      </c>
      <c r="C12" s="47" t="str">
        <f>'-------НОВАЯ БАЗА'!D11</f>
        <v>Новоандросовский сельсовет</v>
      </c>
      <c r="D12" s="48" t="str">
        <f>'-------НОВАЯ БАЗА'!E11</f>
        <v>открытая</v>
      </c>
      <c r="E12" s="48" t="str">
        <f>'-------НОВАЯ БАЗА'!F11</f>
        <v xml:space="preserve">МУП «Районное коммунальное хозяйство» </v>
      </c>
      <c r="F12" s="140">
        <f>'-------НОВАЯ БАЗА'!G11</f>
        <v>4633037132</v>
      </c>
      <c r="G12" s="143" t="e">
        <f>VLOOKUP(A12,'-------НОВАЯ БАЗА'!$A$6:$AG$487,7+MATCH($G$9,СПИСОК_СТОЛБЦОВ_2,0),0)</f>
        <v>#REF!</v>
      </c>
      <c r="H12" s="138" t="e">
        <f>VLOOKUP(A12,'-------НОВАЯ БАЗА'!$A$6:$AG$487,7+MATCH($H$9,СПИСОК_СТОЛБЦОВ_2,0),0)</f>
        <v>#REF!</v>
      </c>
      <c r="I12" s="144" t="e">
        <f>VLOOKUP(A12,'-------НОВАЯ БАЗА'!$A$6:$AG$487,7+MATCH($I$9,СПИСОК_СТОЛБЦОВ_2,0),0)</f>
        <v>#REF!</v>
      </c>
      <c r="J12" s="49" t="e">
        <f>VLOOKUP(A12,'-------НОВАЯ БАЗА'!$A$6:$AG$487,13+MATCH($J$9,СПИСОК_СТОЛБЦОВ_2,0),0)</f>
        <v>#REF!</v>
      </c>
      <c r="K12" s="50" t="e">
        <f>VLOOKUP(A12,'-------НОВАЯ БАЗА'!$A$6:$AG$487,7+MATCH($K$9,СПИСОК_СТОЛБЦОВ_2,0),0)</f>
        <v>#REF!</v>
      </c>
      <c r="L12" s="51" t="e">
        <f>VLOOKUP(A12,'-------НОВАЯ БАЗА'!$A$6:$AG$487,7+MATCH($L$9,СПИСОК_СТОЛБЦОВ_2,0),0)</f>
        <v>#REF!</v>
      </c>
      <c r="M12" s="162" t="e">
        <f t="shared" si="3"/>
        <v>#REF!</v>
      </c>
      <c r="N12" s="163" t="e">
        <f t="shared" si="4"/>
        <v>#REF!</v>
      </c>
      <c r="O12" s="162" t="e">
        <f t="shared" si="5"/>
        <v>#REF!</v>
      </c>
      <c r="P12" s="163" t="e">
        <f t="shared" si="6"/>
        <v>#REF!</v>
      </c>
      <c r="Q12" s="154" t="e">
        <f t="shared" si="7"/>
        <v>#REF!</v>
      </c>
      <c r="R12" s="172" t="e">
        <f t="shared" si="7"/>
        <v>#REF!</v>
      </c>
      <c r="S12" s="52" t="e">
        <f t="shared" si="8"/>
        <v>#REF!</v>
      </c>
      <c r="T12" s="174" t="e">
        <f t="shared" si="9"/>
        <v>#REF!</v>
      </c>
      <c r="U12" s="53" t="s">
        <v>17</v>
      </c>
      <c r="V12" s="219" t="e">
        <f t="shared" si="10"/>
        <v>#REF!</v>
      </c>
      <c r="W12" s="219" t="e">
        <f t="shared" si="11"/>
        <v>#REF!</v>
      </c>
    </row>
    <row r="13" spans="1:30" s="31" customFormat="1" ht="15" customHeight="1">
      <c r="A13" s="27">
        <f t="shared" si="12"/>
        <v>4</v>
      </c>
      <c r="B13" s="46" t="str">
        <f>'-------НОВАЯ БАЗА'!B13</f>
        <v>Железногорский район</v>
      </c>
      <c r="C13" s="47" t="str">
        <f>'-------НОВАЯ БАЗА'!D13</f>
        <v>Разветьевский сельсовет</v>
      </c>
      <c r="D13" s="48" t="str">
        <f>'-------НОВАЯ БАЗА'!E13</f>
        <v>закрытая</v>
      </c>
      <c r="E13" s="48" t="str">
        <f>'-------НОВАЯ БАЗА'!F13</f>
        <v xml:space="preserve">МУП «Районное коммунальное хозяйство» </v>
      </c>
      <c r="F13" s="140">
        <f>'-------НОВАЯ БАЗА'!G13</f>
        <v>4633037132</v>
      </c>
      <c r="G13" s="143" t="e">
        <f>VLOOKUP(A13,'-------НОВАЯ БАЗА'!$A$6:$AG$487,7+MATCH($G$9,СПИСОК_СТОЛБЦОВ_2,0),0)</f>
        <v>#REF!</v>
      </c>
      <c r="H13" s="138" t="e">
        <f>VLOOKUP(A13,'-------НОВАЯ БАЗА'!$A$6:$AG$487,7+MATCH($H$9,СПИСОК_СТОЛБЦОВ_2,0),0)</f>
        <v>#REF!</v>
      </c>
      <c r="I13" s="144" t="e">
        <f>VLOOKUP(A13,'-------НОВАЯ БАЗА'!$A$6:$AG$487,7+MATCH($I$9,СПИСОК_СТОЛБЦОВ_2,0),0)</f>
        <v>#REF!</v>
      </c>
      <c r="J13" s="49" t="e">
        <f>VLOOKUP(A13,'-------НОВАЯ БАЗА'!$A$6:$AG$487,13+MATCH($J$9,СПИСОК_СТОЛБЦОВ_2,0),0)</f>
        <v>#REF!</v>
      </c>
      <c r="K13" s="50" t="e">
        <f>VLOOKUP(A13,'-------НОВАЯ БАЗА'!$A$6:$AG$487,7+MATCH($K$9,СПИСОК_СТОЛБЦОВ_2,0),0)</f>
        <v>#REF!</v>
      </c>
      <c r="L13" s="51" t="e">
        <f>VLOOKUP(A13,'-------НОВАЯ БАЗА'!$A$6:$AG$487,7+MATCH($L$9,СПИСОК_СТОЛБЦОВ_2,0),0)</f>
        <v>#REF!</v>
      </c>
      <c r="M13" s="162" t="e">
        <f t="shared" si="3"/>
        <v>#REF!</v>
      </c>
      <c r="N13" s="163" t="e">
        <f t="shared" si="4"/>
        <v>#REF!</v>
      </c>
      <c r="O13" s="162" t="e">
        <f t="shared" si="5"/>
        <v>#REF!</v>
      </c>
      <c r="P13" s="163" t="e">
        <f t="shared" si="6"/>
        <v>#REF!</v>
      </c>
      <c r="Q13" s="154" t="e">
        <f t="shared" si="7"/>
        <v>#REF!</v>
      </c>
      <c r="R13" s="172" t="e">
        <f t="shared" si="7"/>
        <v>#REF!</v>
      </c>
      <c r="S13" s="52" t="e">
        <f t="shared" si="8"/>
        <v>#REF!</v>
      </c>
      <c r="T13" s="174" t="e">
        <f t="shared" si="9"/>
        <v>#REF!</v>
      </c>
      <c r="U13" s="174" t="s">
        <v>17</v>
      </c>
      <c r="V13" s="219" t="e">
        <f t="shared" si="10"/>
        <v>#REF!</v>
      </c>
      <c r="W13" s="219" t="e">
        <f t="shared" si="11"/>
        <v>#REF!</v>
      </c>
      <c r="AB13" s="31">
        <v>7721632827</v>
      </c>
      <c r="AC13" s="31" t="s">
        <v>134</v>
      </c>
      <c r="AD13" s="31" t="s">
        <v>135</v>
      </c>
    </row>
    <row r="14" spans="1:30" s="31" customFormat="1" ht="17.25" customHeight="1">
      <c r="A14" s="27">
        <f t="shared" si="12"/>
        <v>5</v>
      </c>
      <c r="B14" s="46" t="str">
        <f>'-------НОВАЯ БАЗА'!B15</f>
        <v>Железногорский район</v>
      </c>
      <c r="C14" s="47" t="str">
        <f>'-------НОВАЯ БАЗА'!D15</f>
        <v>Студенокский сельсовет</v>
      </c>
      <c r="D14" s="48" t="str">
        <f>'-------НОВАЯ БАЗА'!E15</f>
        <v>закрытая</v>
      </c>
      <c r="E14" s="48" t="str">
        <f>'-------НОВАЯ БАЗА'!F15</f>
        <v xml:space="preserve">МУП «Районное коммунальное хозяйство»  </v>
      </c>
      <c r="F14" s="140">
        <f>'-------НОВАЯ БАЗА'!G15</f>
        <v>4633037132</v>
      </c>
      <c r="G14" s="143" t="e">
        <f>VLOOKUP(A14,'-------НОВАЯ БАЗА'!$A$6:$AG$487,7+MATCH($G$9,СПИСОК_СТОЛБЦОВ_2,0),0)</f>
        <v>#REF!</v>
      </c>
      <c r="H14" s="138" t="e">
        <f>VLOOKUP(A14,'-------НОВАЯ БАЗА'!$A$6:$AG$487,7+MATCH($H$9,СПИСОК_СТОЛБЦОВ_2,0),0)</f>
        <v>#REF!</v>
      </c>
      <c r="I14" s="144" t="e">
        <f>VLOOKUP(A14,'-------НОВАЯ БАЗА'!$A$6:$AG$487,7+MATCH($I$9,СПИСОК_СТОЛБЦОВ_2,0),0)</f>
        <v>#REF!</v>
      </c>
      <c r="J14" s="49" t="e">
        <f>VLOOKUP(A14,'-------НОВАЯ БАЗА'!$A$6:$AG$487,13+MATCH($J$9,СПИСОК_СТОЛБЦОВ_2,0),0)</f>
        <v>#REF!</v>
      </c>
      <c r="K14" s="50" t="e">
        <f>VLOOKUP(A14,'-------НОВАЯ БАЗА'!$A$6:$AG$487,7+MATCH($K$9,СПИСОК_СТОЛБЦОВ_2,0),0)</f>
        <v>#REF!</v>
      </c>
      <c r="L14" s="51" t="e">
        <f>VLOOKUP(A14,'-------НОВАЯ БАЗА'!$A$6:$AG$487,7+MATCH($L$9,СПИСОК_СТОЛБЦОВ_2,0),0)</f>
        <v>#REF!</v>
      </c>
      <c r="M14" s="162" t="e">
        <f t="shared" si="3"/>
        <v>#REF!</v>
      </c>
      <c r="N14" s="163" t="e">
        <f t="shared" si="4"/>
        <v>#REF!</v>
      </c>
      <c r="O14" s="162" t="e">
        <f t="shared" si="5"/>
        <v>#REF!</v>
      </c>
      <c r="P14" s="163" t="e">
        <f t="shared" si="6"/>
        <v>#REF!</v>
      </c>
      <c r="Q14" s="154" t="e">
        <f t="shared" si="7"/>
        <v>#REF!</v>
      </c>
      <c r="R14" s="172" t="e">
        <f t="shared" si="7"/>
        <v>#REF!</v>
      </c>
      <c r="S14" s="52" t="e">
        <f t="shared" si="8"/>
        <v>#REF!</v>
      </c>
      <c r="T14" s="174" t="e">
        <f t="shared" si="9"/>
        <v>#REF!</v>
      </c>
      <c r="U14" s="174" t="s">
        <v>17</v>
      </c>
      <c r="V14" s="219" t="e">
        <f t="shared" si="10"/>
        <v>#REF!</v>
      </c>
      <c r="W14" s="219" t="e">
        <f t="shared" si="11"/>
        <v>#REF!</v>
      </c>
      <c r="AB14" s="31">
        <v>4621009099</v>
      </c>
      <c r="AC14" s="31" t="s">
        <v>137</v>
      </c>
      <c r="AD14" s="31" t="s">
        <v>136</v>
      </c>
    </row>
    <row r="15" spans="1:30" s="31" customFormat="1" ht="15" customHeight="1">
      <c r="A15" s="27">
        <f t="shared" si="12"/>
        <v>6</v>
      </c>
      <c r="B15" s="46" t="str">
        <f>'-------НОВАЯ БАЗА'!B17</f>
        <v>Касторенский район</v>
      </c>
      <c r="C15" s="47" t="str">
        <f>'-------НОВАЯ БАЗА'!D17</f>
        <v>Лачиновский сельсовет</v>
      </c>
      <c r="D15" s="48" t="str">
        <f>'-------НОВАЯ БАЗА'!E17</f>
        <v>закрытая</v>
      </c>
      <c r="E15" s="48" t="str">
        <f>'-------НОВАЯ БАЗА'!F17</f>
        <v xml:space="preserve">ГУПКО "Курскоблжилкомхоз" </v>
      </c>
      <c r="F15" s="140">
        <f>'-------НОВАЯ БАЗА'!G17</f>
        <v>4632024035</v>
      </c>
      <c r="G15" s="143" t="e">
        <f>VLOOKUP(A15,'-------НОВАЯ БАЗА'!$A$6:$AG$487,7+MATCH($G$9,СПИСОК_СТОЛБЦОВ_2,0),0)</f>
        <v>#REF!</v>
      </c>
      <c r="H15" s="138" t="e">
        <f>VLOOKUP(A15,'-------НОВАЯ БАЗА'!$A$6:$AG$487,7+MATCH($H$9,СПИСОК_СТОЛБЦОВ_2,0),0)</f>
        <v>#REF!</v>
      </c>
      <c r="I15" s="144" t="e">
        <f>VLOOKUP(A15,'-------НОВАЯ БАЗА'!$A$6:$AG$487,7+MATCH($I$9,СПИСОК_СТОЛБЦОВ_2,0),0)</f>
        <v>#REF!</v>
      </c>
      <c r="J15" s="49" t="e">
        <f>VLOOKUP(A15,'-------НОВАЯ БАЗА'!$A$6:$AG$487,13+MATCH($J$9,СПИСОК_СТОЛБЦОВ_2,0),0)</f>
        <v>#REF!</v>
      </c>
      <c r="K15" s="50" t="e">
        <f>VLOOKUP(A15,'-------НОВАЯ БАЗА'!$A$6:$AG$487,7+MATCH($K$9,СПИСОК_СТОЛБЦОВ_2,0),0)</f>
        <v>#REF!</v>
      </c>
      <c r="L15" s="51" t="e">
        <f>VLOOKUP(A15,'-------НОВАЯ БАЗА'!$A$6:$AG$487,7+MATCH($L$9,СПИСОК_СТОЛБЦОВ_2,0),0)</f>
        <v>#REF!</v>
      </c>
      <c r="M15" s="162" t="e">
        <f t="shared" si="3"/>
        <v>#REF!</v>
      </c>
      <c r="N15" s="163" t="e">
        <f t="shared" si="4"/>
        <v>#REF!</v>
      </c>
      <c r="O15" s="162" t="e">
        <f t="shared" si="5"/>
        <v>#REF!</v>
      </c>
      <c r="P15" s="163" t="e">
        <f t="shared" si="6"/>
        <v>#REF!</v>
      </c>
      <c r="Q15" s="154" t="e">
        <f t="shared" si="7"/>
        <v>#REF!</v>
      </c>
      <c r="R15" s="172" t="e">
        <f t="shared" si="7"/>
        <v>#REF!</v>
      </c>
      <c r="S15" s="52" t="e">
        <f t="shared" si="8"/>
        <v>#REF!</v>
      </c>
      <c r="T15" s="174" t="e">
        <f t="shared" si="9"/>
        <v>#REF!</v>
      </c>
      <c r="U15" s="199" t="s">
        <v>16</v>
      </c>
      <c r="V15" s="219" t="e">
        <f t="shared" si="10"/>
        <v>#REF!</v>
      </c>
      <c r="W15" s="219" t="e">
        <f t="shared" si="11"/>
        <v>#REF!</v>
      </c>
      <c r="AB15" s="31">
        <v>4633022993</v>
      </c>
      <c r="AC15" s="31" t="s">
        <v>138</v>
      </c>
      <c r="AD15" s="31" t="s">
        <v>136</v>
      </c>
    </row>
    <row r="16" spans="1:30" s="31" customFormat="1" ht="15" customHeight="1">
      <c r="A16" s="27">
        <f t="shared" si="12"/>
        <v>7</v>
      </c>
      <c r="B16" s="46" t="str">
        <f>'-------НОВАЯ БАЗА'!B19</f>
        <v>Курский район</v>
      </c>
      <c r="C16" s="47" t="str">
        <f>'-------НОВАЯ БАЗА'!D19</f>
        <v xml:space="preserve"> Клюквинский сельсовет</v>
      </c>
      <c r="D16" s="48" t="str">
        <f>'-------НОВАЯ БАЗА'!E19</f>
        <v>закрытая</v>
      </c>
      <c r="E16" s="48" t="str">
        <f>'-------НОВАЯ БАЗА'!F19</f>
        <v xml:space="preserve">АО "ГАЗСПЕЦРЕСУРС" </v>
      </c>
      <c r="F16" s="140">
        <f>'-------НОВАЯ БАЗА'!G19</f>
        <v>4611016308</v>
      </c>
      <c r="G16" s="143" t="e">
        <f>VLOOKUP(A16,'-------НОВАЯ БАЗА'!$A$6:$AG$487,7+MATCH($G$9,СПИСОК_СТОЛБЦОВ_2,0),0)</f>
        <v>#REF!</v>
      </c>
      <c r="H16" s="138" t="e">
        <f>VLOOKUP(A16,'-------НОВАЯ БАЗА'!$A$6:$AG$487,7+MATCH($H$9,СПИСОК_СТОЛБЦОВ_2,0),0)</f>
        <v>#REF!</v>
      </c>
      <c r="I16" s="144" t="e">
        <f>VLOOKUP(A16,'-------НОВАЯ БАЗА'!$A$6:$AG$487,7+MATCH($I$9,СПИСОК_СТОЛБЦОВ_2,0),0)</f>
        <v>#REF!</v>
      </c>
      <c r="J16" s="49" t="e">
        <f>VLOOKUP(A16,'-------НОВАЯ БАЗА'!$A$6:$AG$487,13+MATCH($J$9,СПИСОК_СТОЛБЦОВ_2,0),0)</f>
        <v>#REF!</v>
      </c>
      <c r="K16" s="50" t="e">
        <f>VLOOKUP(A16,'-------НОВАЯ БАЗА'!$A$6:$AG$487,7+MATCH($K$9,СПИСОК_СТОЛБЦОВ_2,0),0)</f>
        <v>#REF!</v>
      </c>
      <c r="L16" s="51" t="e">
        <f>VLOOKUP(A16,'-------НОВАЯ БАЗА'!$A$6:$AG$487,7+MATCH($L$9,СПИСОК_СТОЛБЦОВ_2,0),0)</f>
        <v>#REF!</v>
      </c>
      <c r="M16" s="162" t="e">
        <f t="shared" si="3"/>
        <v>#REF!</v>
      </c>
      <c r="N16" s="163" t="e">
        <f t="shared" si="4"/>
        <v>#REF!</v>
      </c>
      <c r="O16" s="162" t="e">
        <f t="shared" si="5"/>
        <v>#REF!</v>
      </c>
      <c r="P16" s="163" t="e">
        <f t="shared" si="6"/>
        <v>#REF!</v>
      </c>
      <c r="Q16" s="154" t="e">
        <f t="shared" si="7"/>
        <v>#REF!</v>
      </c>
      <c r="R16" s="172" t="e">
        <f t="shared" si="7"/>
        <v>#REF!</v>
      </c>
      <c r="S16" s="52" t="e">
        <f t="shared" si="8"/>
        <v>#REF!</v>
      </c>
      <c r="T16" s="174" t="e">
        <f t="shared" si="9"/>
        <v>#REF!</v>
      </c>
      <c r="U16" s="322" t="s">
        <v>16</v>
      </c>
      <c r="V16" s="219" t="e">
        <f t="shared" si="10"/>
        <v>#REF!</v>
      </c>
      <c r="W16" s="219" t="e">
        <f t="shared" si="11"/>
        <v>#REF!</v>
      </c>
      <c r="AB16" s="31">
        <v>4620001192</v>
      </c>
      <c r="AC16" s="31" t="s">
        <v>139</v>
      </c>
      <c r="AD16" s="31" t="s">
        <v>135</v>
      </c>
    </row>
    <row r="17" spans="1:32" s="55" customFormat="1" ht="15" customHeight="1">
      <c r="A17" s="27">
        <f t="shared" si="12"/>
        <v>8</v>
      </c>
      <c r="B17" s="46" t="str">
        <f>'-------НОВАЯ БАЗА'!B21</f>
        <v>Курский район</v>
      </c>
      <c r="C17" s="47" t="str">
        <f>'-------НОВАЯ БАЗА'!D21</f>
        <v xml:space="preserve"> Клюквинский сельсовет</v>
      </c>
      <c r="D17" s="48" t="str">
        <f>'-------НОВАЯ БАЗА'!E21</f>
        <v>открытая</v>
      </c>
      <c r="E17" s="48" t="str">
        <f>'-------НОВАЯ БАЗА'!F21</f>
        <v>ФГБУ "ЦЖКУ" Минобороны России</v>
      </c>
      <c r="F17" s="140">
        <f>'-------НОВАЯ БАЗА'!G21</f>
        <v>7729314745</v>
      </c>
      <c r="G17" s="143" t="e">
        <f>VLOOKUP(A17,'-------НОВАЯ БАЗА'!$A$6:$AG$487,7+MATCH($G$9,СПИСОК_СТОЛБЦОВ_2,0),0)</f>
        <v>#REF!</v>
      </c>
      <c r="H17" s="138" t="e">
        <f>VLOOKUP(A17,'-------НОВАЯ БАЗА'!$A$6:$AG$487,7+MATCH($H$9,СПИСОК_СТОЛБЦОВ_2,0),0)</f>
        <v>#REF!</v>
      </c>
      <c r="I17" s="144" t="e">
        <f>VLOOKUP(A17,'-------НОВАЯ БАЗА'!$A$6:$AG$487,7+MATCH($I$9,СПИСОК_СТОЛБЦОВ_2,0),0)</f>
        <v>#REF!</v>
      </c>
      <c r="J17" s="49" t="e">
        <f>VLOOKUP(A17,'-------НОВАЯ БАЗА'!$A$6:$AG$487,13+MATCH($J$9,СПИСОК_СТОЛБЦОВ_2,0),0)</f>
        <v>#REF!</v>
      </c>
      <c r="K17" s="50" t="e">
        <f>VLOOKUP(A17,'-------НОВАЯ БАЗА'!$A$6:$AG$487,7+MATCH($K$9,СПИСОК_СТОЛБЦОВ_2,0),0)</f>
        <v>#REF!</v>
      </c>
      <c r="L17" s="51" t="e">
        <f>VLOOKUP(A17,'-------НОВАЯ БАЗА'!$A$6:$AG$487,7+MATCH($L$9,СПИСОК_СТОЛБЦОВ_2,0),0)</f>
        <v>#REF!</v>
      </c>
      <c r="M17" s="162" t="e">
        <f t="shared" si="3"/>
        <v>#REF!</v>
      </c>
      <c r="N17" s="163" t="e">
        <f t="shared" si="4"/>
        <v>#REF!</v>
      </c>
      <c r="O17" s="162" t="e">
        <f t="shared" si="5"/>
        <v>#REF!</v>
      </c>
      <c r="P17" s="163" t="e">
        <f t="shared" si="6"/>
        <v>#REF!</v>
      </c>
      <c r="Q17" s="154" t="e">
        <f t="shared" si="7"/>
        <v>#REF!</v>
      </c>
      <c r="R17" s="172" t="e">
        <f t="shared" si="7"/>
        <v>#REF!</v>
      </c>
      <c r="S17" s="52" t="e">
        <f t="shared" si="8"/>
        <v>#REF!</v>
      </c>
      <c r="T17" s="174" t="e">
        <f t="shared" si="9"/>
        <v>#REF!</v>
      </c>
      <c r="U17" s="174" t="s">
        <v>16</v>
      </c>
      <c r="V17" s="219" t="e">
        <f t="shared" si="10"/>
        <v>#REF!</v>
      </c>
      <c r="W17" s="219" t="e">
        <f t="shared" si="11"/>
        <v>#REF!</v>
      </c>
      <c r="X17" s="31"/>
      <c r="Y17" s="31"/>
      <c r="Z17" s="31"/>
      <c r="AB17" s="31">
        <v>4630001280</v>
      </c>
      <c r="AC17" s="31" t="s">
        <v>140</v>
      </c>
      <c r="AD17" s="31" t="s">
        <v>135</v>
      </c>
      <c r="AE17" s="31"/>
      <c r="AF17" s="31"/>
    </row>
    <row r="18" spans="1:32" s="55" customFormat="1" ht="15" customHeight="1">
      <c r="A18" s="27">
        <f t="shared" si="12"/>
        <v>9</v>
      </c>
      <c r="B18" s="46" t="str">
        <f>'-------НОВАЯ БАЗА'!B23</f>
        <v>Курский район</v>
      </c>
      <c r="C18" s="47" t="str">
        <f>'-------НОВАЯ БАЗА'!D23</f>
        <v xml:space="preserve"> Клюквинский сельсовет</v>
      </c>
      <c r="D18" s="48" t="str">
        <f>'-------НОВАЯ БАЗА'!E23</f>
        <v>открытая</v>
      </c>
      <c r="E18" s="48" t="str">
        <f>'-------НОВАЯ БАЗА'!F23</f>
        <v xml:space="preserve">АО "Квадра" (филиал "Курская генерация") </v>
      </c>
      <c r="F18" s="140">
        <f>'-------НОВАЯ БАЗА'!G23</f>
        <v>6829012680</v>
      </c>
      <c r="G18" s="143" t="e">
        <f>VLOOKUP(A18,'-------НОВАЯ БАЗА'!$A$6:$AG$487,7+MATCH($G$9,СПИСОК_СТОЛБЦОВ_2,0),0)</f>
        <v>#REF!</v>
      </c>
      <c r="H18" s="138" t="e">
        <f>VLOOKUP(A18,'-------НОВАЯ БАЗА'!$A$6:$AG$487,7+MATCH($H$9,СПИСОК_СТОЛБЦОВ_2,0),0)</f>
        <v>#REF!</v>
      </c>
      <c r="I18" s="144" t="e">
        <f>VLOOKUP(A18,'-------НОВАЯ БАЗА'!$A$6:$AG$487,7+MATCH($I$9,СПИСОК_СТОЛБЦОВ_2,0),0)</f>
        <v>#REF!</v>
      </c>
      <c r="J18" s="49" t="e">
        <f>VLOOKUP(A18,'-------НОВАЯ БАЗА'!$A$6:$AG$487,13+MATCH($J$9,СПИСОК_СТОЛБЦОВ_2,0),0)</f>
        <v>#REF!</v>
      </c>
      <c r="K18" s="50" t="e">
        <f>VLOOKUP(A18,'-------НОВАЯ БАЗА'!$A$6:$AG$487,7+MATCH($K$9,СПИСОК_СТОЛБЦОВ_2,0),0)</f>
        <v>#REF!</v>
      </c>
      <c r="L18" s="51" t="e">
        <f>VLOOKUP(A18,'-------НОВАЯ БАЗА'!$A$6:$AG$487,7+MATCH($L$9,СПИСОК_СТОЛБЦОВ_2,0),0)</f>
        <v>#REF!</v>
      </c>
      <c r="M18" s="162" t="e">
        <f t="shared" si="3"/>
        <v>#REF!</v>
      </c>
      <c r="N18" s="163" t="e">
        <f t="shared" si="4"/>
        <v>#REF!</v>
      </c>
      <c r="O18" s="162" t="e">
        <f t="shared" si="5"/>
        <v>#REF!</v>
      </c>
      <c r="P18" s="163" t="e">
        <f t="shared" si="6"/>
        <v>#REF!</v>
      </c>
      <c r="Q18" s="154" t="e">
        <f t="shared" si="7"/>
        <v>#REF!</v>
      </c>
      <c r="R18" s="172" t="e">
        <f t="shared" si="7"/>
        <v>#REF!</v>
      </c>
      <c r="S18" s="52" t="e">
        <f t="shared" si="8"/>
        <v>#REF!</v>
      </c>
      <c r="T18" s="174" t="e">
        <f t="shared" si="9"/>
        <v>#REF!</v>
      </c>
      <c r="U18" s="53" t="s">
        <v>16</v>
      </c>
      <c r="V18" s="219" t="e">
        <f t="shared" si="10"/>
        <v>#REF!</v>
      </c>
      <c r="W18" s="219" t="e">
        <f t="shared" si="11"/>
        <v>#REF!</v>
      </c>
      <c r="X18" s="31"/>
      <c r="Y18" s="31"/>
      <c r="Z18" s="31"/>
      <c r="AB18" s="55">
        <v>4632121159</v>
      </c>
      <c r="AC18" s="55" t="s">
        <v>141</v>
      </c>
      <c r="AD18" s="55" t="s">
        <v>135</v>
      </c>
      <c r="AF18" s="31"/>
    </row>
    <row r="19" spans="1:32" s="31" customFormat="1" ht="15" customHeight="1">
      <c r="A19" s="27">
        <f t="shared" si="12"/>
        <v>10</v>
      </c>
      <c r="B19" s="46" t="str">
        <f>'-------НОВАЯ БАЗА'!B25</f>
        <v>Курский район</v>
      </c>
      <c r="C19" s="47" t="str">
        <f>'-------НОВАЯ БАЗА'!D25</f>
        <v>Рышковский сельсовет</v>
      </c>
      <c r="D19" s="48" t="str">
        <f>'-------НОВАЯ БАЗА'!E25</f>
        <v>закрытая</v>
      </c>
      <c r="E19" s="48" t="str">
        <f>'-------НОВАЯ БАЗА'!F25</f>
        <v xml:space="preserve">ГУПКО "Курскоблжилкомхоз" </v>
      </c>
      <c r="F19" s="140">
        <f>'-------НОВАЯ БАЗА'!G25</f>
        <v>4632024035</v>
      </c>
      <c r="G19" s="143" t="e">
        <f>VLOOKUP(A19,'-------НОВАЯ БАЗА'!$A$6:$AG$487,7+MATCH($G$9,СПИСОК_СТОЛБЦОВ_2,0),0)</f>
        <v>#REF!</v>
      </c>
      <c r="H19" s="138" t="e">
        <f>VLOOKUP(A19,'-------НОВАЯ БАЗА'!$A$6:$AG$487,7+MATCH($H$9,СПИСОК_СТОЛБЦОВ_2,0),0)</f>
        <v>#REF!</v>
      </c>
      <c r="I19" s="144" t="e">
        <f>VLOOKUP(A19,'-------НОВАЯ БАЗА'!$A$6:$AG$487,7+MATCH($I$9,СПИСОК_СТОЛБЦОВ_2,0),0)</f>
        <v>#REF!</v>
      </c>
      <c r="J19" s="49" t="e">
        <f>VLOOKUP(A19,'-------НОВАЯ БАЗА'!$A$6:$AG$487,13+MATCH($J$9,СПИСОК_СТОЛБЦОВ_2,0),0)</f>
        <v>#REF!</v>
      </c>
      <c r="K19" s="50" t="e">
        <f>VLOOKUP(A19,'-------НОВАЯ БАЗА'!$A$6:$AG$487,7+MATCH($K$9,СПИСОК_СТОЛБЦОВ_2,0),0)</f>
        <v>#REF!</v>
      </c>
      <c r="L19" s="51" t="e">
        <f>VLOOKUP(A19,'-------НОВАЯ БАЗА'!$A$6:$AG$487,7+MATCH($L$9,СПИСОК_СТОЛБЦОВ_2,0),0)</f>
        <v>#REF!</v>
      </c>
      <c r="M19" s="162" t="e">
        <f t="shared" si="3"/>
        <v>#REF!</v>
      </c>
      <c r="N19" s="163" t="e">
        <f t="shared" si="4"/>
        <v>#REF!</v>
      </c>
      <c r="O19" s="162" t="e">
        <f t="shared" si="5"/>
        <v>#REF!</v>
      </c>
      <c r="P19" s="163" t="e">
        <f t="shared" si="6"/>
        <v>#REF!</v>
      </c>
      <c r="Q19" s="154" t="e">
        <f t="shared" si="7"/>
        <v>#REF!</v>
      </c>
      <c r="R19" s="172" t="e">
        <f t="shared" si="7"/>
        <v>#REF!</v>
      </c>
      <c r="S19" s="52" t="e">
        <f t="shared" si="8"/>
        <v>#REF!</v>
      </c>
      <c r="T19" s="174" t="e">
        <f t="shared" si="9"/>
        <v>#REF!</v>
      </c>
      <c r="U19" s="199" t="s">
        <v>16</v>
      </c>
      <c r="V19" s="219" t="e">
        <f t="shared" si="10"/>
        <v>#REF!</v>
      </c>
      <c r="W19" s="219" t="e">
        <f t="shared" si="11"/>
        <v>#REF!</v>
      </c>
      <c r="AB19" s="31">
        <v>4632000330</v>
      </c>
      <c r="AC19" s="31" t="s">
        <v>142</v>
      </c>
      <c r="AD19" s="31" t="s">
        <v>135</v>
      </c>
    </row>
    <row r="20" spans="1:32" s="31" customFormat="1" ht="15" customHeight="1">
      <c r="A20" s="27">
        <f t="shared" si="12"/>
        <v>11</v>
      </c>
      <c r="B20" s="46" t="str">
        <f>'-------НОВАЯ БАЗА'!B27</f>
        <v>Курский район</v>
      </c>
      <c r="C20" s="47" t="str">
        <f>'-------НОВАЯ БАЗА'!D27</f>
        <v>Моковский сельсовет</v>
      </c>
      <c r="D20" s="48" t="str">
        <f>'-------НОВАЯ БАЗА'!E27</f>
        <v>закрытая</v>
      </c>
      <c r="E20" s="48" t="str">
        <f>'-------НОВАЯ БАЗА'!F27</f>
        <v xml:space="preserve">ГУПКО "Курскоблжилкомхоз" </v>
      </c>
      <c r="F20" s="140">
        <f>'-------НОВАЯ БАЗА'!G27</f>
        <v>4632024035</v>
      </c>
      <c r="G20" s="143" t="e">
        <f>VLOOKUP(A20,'-------НОВАЯ БАЗА'!$A$6:$AG$487,7+MATCH($G$9,СПИСОК_СТОЛБЦОВ_2,0),0)</f>
        <v>#REF!</v>
      </c>
      <c r="H20" s="138" t="e">
        <f>VLOOKUP(A20,'-------НОВАЯ БАЗА'!$A$6:$AG$487,7+MATCH($H$9,СПИСОК_СТОЛБЦОВ_2,0),0)</f>
        <v>#REF!</v>
      </c>
      <c r="I20" s="144" t="e">
        <f>VLOOKUP(A20,'-------НОВАЯ БАЗА'!$A$6:$AG$487,7+MATCH($I$9,СПИСОК_СТОЛБЦОВ_2,0),0)</f>
        <v>#REF!</v>
      </c>
      <c r="J20" s="49" t="e">
        <f>VLOOKUP(A20,'-------НОВАЯ БАЗА'!$A$6:$AG$487,13+MATCH($J$9,СПИСОК_СТОЛБЦОВ_2,0),0)</f>
        <v>#REF!</v>
      </c>
      <c r="K20" s="50" t="e">
        <f>VLOOKUP(A20,'-------НОВАЯ БАЗА'!$A$6:$AG$487,7+MATCH($K$9,СПИСОК_СТОЛБЦОВ_2,0),0)</f>
        <v>#REF!</v>
      </c>
      <c r="L20" s="51" t="e">
        <f>VLOOKUP(A20,'-------НОВАЯ БАЗА'!$A$6:$AG$487,7+MATCH($L$9,СПИСОК_СТОЛБЦОВ_2,0),0)</f>
        <v>#REF!</v>
      </c>
      <c r="M20" s="162" t="e">
        <f t="shared" si="3"/>
        <v>#REF!</v>
      </c>
      <c r="N20" s="163" t="e">
        <f t="shared" si="4"/>
        <v>#REF!</v>
      </c>
      <c r="O20" s="162" t="e">
        <f t="shared" si="5"/>
        <v>#REF!</v>
      </c>
      <c r="P20" s="163" t="e">
        <f t="shared" si="6"/>
        <v>#REF!</v>
      </c>
      <c r="Q20" s="154" t="e">
        <f t="shared" si="7"/>
        <v>#REF!</v>
      </c>
      <c r="R20" s="172" t="e">
        <f t="shared" si="7"/>
        <v>#REF!</v>
      </c>
      <c r="S20" s="52" t="e">
        <f t="shared" si="8"/>
        <v>#REF!</v>
      </c>
      <c r="T20" s="174" t="e">
        <f t="shared" si="9"/>
        <v>#REF!</v>
      </c>
      <c r="U20" s="174" t="s">
        <v>16</v>
      </c>
      <c r="V20" s="219" t="e">
        <f t="shared" si="10"/>
        <v>#REF!</v>
      </c>
      <c r="W20" s="219" t="e">
        <f t="shared" si="11"/>
        <v>#REF!</v>
      </c>
      <c r="AB20" s="31">
        <v>4623002116</v>
      </c>
      <c r="AC20" s="31" t="s">
        <v>143</v>
      </c>
      <c r="AD20" s="31" t="s">
        <v>136</v>
      </c>
    </row>
    <row r="21" spans="1:32" s="31" customFormat="1" ht="15" customHeight="1">
      <c r="A21" s="27">
        <f t="shared" si="12"/>
        <v>12</v>
      </c>
      <c r="B21" s="46" t="str">
        <f>'-------НОВАЯ БАЗА'!B29</f>
        <v>Курский район</v>
      </c>
      <c r="C21" s="47" t="str">
        <f>'-------НОВАЯ БАЗА'!D29</f>
        <v>Моковский сельсовет</v>
      </c>
      <c r="D21" s="48" t="str">
        <f>'-------НОВАЯ БАЗА'!E29</f>
        <v>закрытая</v>
      </c>
      <c r="E21" s="48" t="str">
        <f>'-------НОВАЯ БАЗА'!F29</f>
        <v>Индивидуальный предприниматель Рустем Мансур Исмаилович</v>
      </c>
      <c r="F21" s="140">
        <f>'-------НОВАЯ БАЗА'!G29</f>
        <v>461109152080</v>
      </c>
      <c r="G21" s="143" t="e">
        <f>VLOOKUP(A21,'-------НОВАЯ БАЗА'!$A$6:$AG$487,7+MATCH($G$9,СПИСОК_СТОЛБЦОВ_2,0),0)</f>
        <v>#REF!</v>
      </c>
      <c r="H21" s="138" t="e">
        <f>VLOOKUP(A21,'-------НОВАЯ БАЗА'!$A$6:$AG$487,7+MATCH($H$9,СПИСОК_СТОЛБЦОВ_2,0),0)</f>
        <v>#REF!</v>
      </c>
      <c r="I21" s="144" t="e">
        <f>VLOOKUP(A21,'-------НОВАЯ БАЗА'!$A$6:$AG$487,7+MATCH($I$9,СПИСОК_СТОЛБЦОВ_2,0),0)</f>
        <v>#REF!</v>
      </c>
      <c r="J21" s="49" t="e">
        <f>VLOOKUP(A21,'-------НОВАЯ БАЗА'!$A$6:$AG$487,13+MATCH($J$9,СПИСОК_СТОЛБЦОВ_2,0),0)</f>
        <v>#REF!</v>
      </c>
      <c r="K21" s="50" t="e">
        <f>VLOOKUP(A21,'-------НОВАЯ БАЗА'!$A$6:$AG$487,7+MATCH($K$9,СПИСОК_СТОЛБЦОВ_2,0),0)</f>
        <v>#REF!</v>
      </c>
      <c r="L21" s="51" t="e">
        <f>VLOOKUP(A21,'-------НОВАЯ БАЗА'!$A$6:$AG$487,7+MATCH($L$9,СПИСОК_СТОЛБЦОВ_2,0),0)</f>
        <v>#REF!</v>
      </c>
      <c r="M21" s="162" t="e">
        <f t="shared" si="3"/>
        <v>#REF!</v>
      </c>
      <c r="N21" s="163" t="e">
        <f t="shared" si="4"/>
        <v>#REF!</v>
      </c>
      <c r="O21" s="162" t="e">
        <f t="shared" si="5"/>
        <v>#REF!</v>
      </c>
      <c r="P21" s="163" t="e">
        <f t="shared" si="6"/>
        <v>#REF!</v>
      </c>
      <c r="Q21" s="154" t="e">
        <f t="shared" si="7"/>
        <v>#REF!</v>
      </c>
      <c r="R21" s="172" t="e">
        <f t="shared" si="7"/>
        <v>#REF!</v>
      </c>
      <c r="S21" s="52" t="e">
        <f t="shared" si="8"/>
        <v>#REF!</v>
      </c>
      <c r="T21" s="174" t="e">
        <f t="shared" si="9"/>
        <v>#REF!</v>
      </c>
      <c r="U21" s="53" t="s">
        <v>17</v>
      </c>
      <c r="V21" s="219" t="e">
        <f t="shared" si="10"/>
        <v>#REF!</v>
      </c>
      <c r="W21" s="219" t="e">
        <f t="shared" si="11"/>
        <v>#REF!</v>
      </c>
      <c r="AB21" s="31">
        <v>4610006900</v>
      </c>
      <c r="AC21" s="31" t="s">
        <v>144</v>
      </c>
      <c r="AD21" s="31" t="s">
        <v>136</v>
      </c>
    </row>
    <row r="22" spans="1:32" s="31" customFormat="1" ht="15" customHeight="1">
      <c r="A22" s="27">
        <f t="shared" si="12"/>
        <v>13</v>
      </c>
      <c r="B22" s="46" t="str">
        <f>'-------НОВАЯ БАЗА'!B31</f>
        <v>Курский район</v>
      </c>
      <c r="C22" s="47" t="str">
        <f>'-------НОВАЯ БАЗА'!D31</f>
        <v>Щетинский сельсовет</v>
      </c>
      <c r="D22" s="48" t="str">
        <f>'-------НОВАЯ БАЗА'!E31</f>
        <v>открытая</v>
      </c>
      <c r="E22" s="48" t="str">
        <f>'-------НОВАЯ БАЗА'!F31</f>
        <v xml:space="preserve">АО "Квадра" (филиал "Курская генерация") </v>
      </c>
      <c r="F22" s="140">
        <f>'-------НОВАЯ БАЗА'!G31</f>
        <v>6829012680</v>
      </c>
      <c r="G22" s="143" t="e">
        <f>VLOOKUP(A22,'-------НОВАЯ БАЗА'!$A$6:$AG$487,7+MATCH($G$9,СПИСОК_СТОЛБЦОВ_2,0),0)</f>
        <v>#REF!</v>
      </c>
      <c r="H22" s="138" t="e">
        <f>VLOOKUP(A22,'-------НОВАЯ БАЗА'!$A$6:$AG$487,7+MATCH($H$9,СПИСОК_СТОЛБЦОВ_2,0),0)</f>
        <v>#REF!</v>
      </c>
      <c r="I22" s="144" t="e">
        <f>VLOOKUP(A22,'-------НОВАЯ БАЗА'!$A$6:$AG$487,7+MATCH($I$9,СПИСОК_СТОЛБЦОВ_2,0),0)</f>
        <v>#REF!</v>
      </c>
      <c r="J22" s="49" t="e">
        <f>VLOOKUP(A22,'-------НОВАЯ БАЗА'!$A$6:$AG$487,13+MATCH($J$9,СПИСОК_СТОЛБЦОВ_2,0),0)</f>
        <v>#REF!</v>
      </c>
      <c r="K22" s="50" t="e">
        <f>VLOOKUP(A22,'-------НОВАЯ БАЗА'!$A$6:$AG$487,7+MATCH($K$9,СПИСОК_СТОЛБЦОВ_2,0),0)</f>
        <v>#REF!</v>
      </c>
      <c r="L22" s="51" t="e">
        <f>VLOOKUP(A22,'-------НОВАЯ БАЗА'!$A$6:$AG$487,7+MATCH($L$9,СПИСОК_СТОЛБЦОВ_2,0),0)</f>
        <v>#REF!</v>
      </c>
      <c r="M22" s="162" t="e">
        <f t="shared" si="3"/>
        <v>#REF!</v>
      </c>
      <c r="N22" s="163" t="e">
        <f t="shared" si="4"/>
        <v>#REF!</v>
      </c>
      <c r="O22" s="162" t="e">
        <f t="shared" si="5"/>
        <v>#REF!</v>
      </c>
      <c r="P22" s="163" t="e">
        <f t="shared" si="6"/>
        <v>#REF!</v>
      </c>
      <c r="Q22" s="154" t="e">
        <f t="shared" si="7"/>
        <v>#REF!</v>
      </c>
      <c r="R22" s="172" t="e">
        <f t="shared" si="7"/>
        <v>#REF!</v>
      </c>
      <c r="S22" s="52" t="e">
        <f t="shared" si="8"/>
        <v>#REF!</v>
      </c>
      <c r="T22" s="174" t="e">
        <f t="shared" si="9"/>
        <v>#REF!</v>
      </c>
      <c r="U22" s="174" t="s">
        <v>16</v>
      </c>
      <c r="V22" s="219" t="e">
        <f t="shared" si="10"/>
        <v>#REF!</v>
      </c>
      <c r="W22" s="219" t="e">
        <f t="shared" si="11"/>
        <v>#REF!</v>
      </c>
      <c r="AB22" s="31">
        <v>4633016372</v>
      </c>
      <c r="AC22" s="31" t="s">
        <v>145</v>
      </c>
      <c r="AD22" s="31" t="s">
        <v>135</v>
      </c>
    </row>
    <row r="23" spans="1:32" s="31" customFormat="1" ht="15" customHeight="1">
      <c r="A23" s="27">
        <f t="shared" si="12"/>
        <v>14</v>
      </c>
      <c r="B23" s="46" t="str">
        <f>'-------НОВАЯ БАЗА'!B33</f>
        <v>Курский район</v>
      </c>
      <c r="C23" s="47" t="str">
        <f>'-------НОВАЯ БАЗА'!D33</f>
        <v>Щетинский сельсовет</v>
      </c>
      <c r="D23" s="48" t="str">
        <f>'-------НОВАЯ БАЗА'!E33</f>
        <v>закрытая</v>
      </c>
      <c r="E23" s="48" t="str">
        <f>'-------НОВАЯ БАЗА'!F33</f>
        <v xml:space="preserve">ГУПКО "Курскоблжилкомхоз" </v>
      </c>
      <c r="F23" s="140">
        <f>'-------НОВАЯ БАЗА'!G33</f>
        <v>4632024035</v>
      </c>
      <c r="G23" s="143" t="e">
        <f>VLOOKUP(A23,'-------НОВАЯ БАЗА'!$A$6:$AG$487,7+MATCH($G$9,СПИСОК_СТОЛБЦОВ_2,0),0)</f>
        <v>#REF!</v>
      </c>
      <c r="H23" s="138" t="e">
        <f>VLOOKUP(A23,'-------НОВАЯ БАЗА'!$A$6:$AG$487,7+MATCH($H$9,СПИСОК_СТОЛБЦОВ_2,0),0)</f>
        <v>#REF!</v>
      </c>
      <c r="I23" s="144" t="e">
        <f>VLOOKUP(A23,'-------НОВАЯ БАЗА'!$A$6:$AG$487,7+MATCH($I$9,СПИСОК_СТОЛБЦОВ_2,0),0)</f>
        <v>#REF!</v>
      </c>
      <c r="J23" s="49" t="e">
        <f>VLOOKUP(A23,'-------НОВАЯ БАЗА'!$A$6:$AG$487,13+MATCH($J$9,СПИСОК_СТОЛБЦОВ_2,0),0)</f>
        <v>#REF!</v>
      </c>
      <c r="K23" s="50" t="e">
        <f>VLOOKUP(A23,'-------НОВАЯ БАЗА'!$A$6:$AG$487,7+MATCH($K$9,СПИСОК_СТОЛБЦОВ_2,0),0)</f>
        <v>#REF!</v>
      </c>
      <c r="L23" s="51" t="e">
        <f>VLOOKUP(A23,'-------НОВАЯ БАЗА'!$A$6:$AG$487,7+MATCH($L$9,СПИСОК_СТОЛБЦОВ_2,0),0)</f>
        <v>#REF!</v>
      </c>
      <c r="M23" s="162" t="e">
        <f t="shared" si="3"/>
        <v>#REF!</v>
      </c>
      <c r="N23" s="163" t="e">
        <f t="shared" si="4"/>
        <v>#REF!</v>
      </c>
      <c r="O23" s="162" t="e">
        <f t="shared" si="5"/>
        <v>#REF!</v>
      </c>
      <c r="P23" s="163" t="e">
        <f t="shared" si="6"/>
        <v>#REF!</v>
      </c>
      <c r="Q23" s="154" t="e">
        <f t="shared" si="7"/>
        <v>#REF!</v>
      </c>
      <c r="R23" s="172" t="e">
        <f t="shared" si="7"/>
        <v>#REF!</v>
      </c>
      <c r="S23" s="52" t="e">
        <f t="shared" si="8"/>
        <v>#REF!</v>
      </c>
      <c r="T23" s="174" t="e">
        <f t="shared" si="9"/>
        <v>#REF!</v>
      </c>
      <c r="U23" s="53" t="s">
        <v>16</v>
      </c>
      <c r="V23" s="219" t="e">
        <f t="shared" si="10"/>
        <v>#REF!</v>
      </c>
      <c r="W23" s="219" t="e">
        <f t="shared" si="11"/>
        <v>#REF!</v>
      </c>
      <c r="AB23" s="31">
        <v>4632033706</v>
      </c>
      <c r="AC23" s="31" t="s">
        <v>146</v>
      </c>
      <c r="AD23" s="31" t="s">
        <v>135</v>
      </c>
    </row>
    <row r="24" spans="1:32" s="31" customFormat="1" ht="15" customHeight="1">
      <c r="A24" s="27">
        <f t="shared" si="12"/>
        <v>15</v>
      </c>
      <c r="B24" s="46" t="str">
        <f>'-------НОВАЯ БАЗА'!B35</f>
        <v>Курский район</v>
      </c>
      <c r="C24" s="47" t="str">
        <f>'-------НОВАЯ БАЗА'!D35</f>
        <v>Щетинский сельсовет</v>
      </c>
      <c r="D24" s="48" t="str">
        <f>'-------НОВАЯ БАЗА'!E35</f>
        <v>закрытая</v>
      </c>
      <c r="E24" s="48" t="str">
        <f>'-------НОВАЯ БАЗА'!F35</f>
        <v>МУП ЖКХ "Родник"</v>
      </c>
      <c r="F24" s="140">
        <f>'-------НОВАЯ БАЗА'!G35</f>
        <v>4611013586</v>
      </c>
      <c r="G24" s="143" t="e">
        <f>VLOOKUP(A24,'-------НОВАЯ БАЗА'!$A$6:$AG$487,7+MATCH($G$9,СПИСОК_СТОЛБЦОВ_2,0),0)</f>
        <v>#REF!</v>
      </c>
      <c r="H24" s="138" t="e">
        <f>VLOOKUP(A24,'-------НОВАЯ БАЗА'!$A$6:$AG$487,7+MATCH($H$9,СПИСОК_СТОЛБЦОВ_2,0),0)</f>
        <v>#REF!</v>
      </c>
      <c r="I24" s="144" t="e">
        <f>VLOOKUP(A24,'-------НОВАЯ БАЗА'!$A$6:$AG$487,7+MATCH($I$9,СПИСОК_СТОЛБЦОВ_2,0),0)</f>
        <v>#REF!</v>
      </c>
      <c r="J24" s="49" t="e">
        <f>VLOOKUP(A24,'-------НОВАЯ БАЗА'!$A$6:$AG$487,13+MATCH($J$9,СПИСОК_СТОЛБЦОВ_2,0),0)</f>
        <v>#REF!</v>
      </c>
      <c r="K24" s="50" t="e">
        <f>VLOOKUP(A24,'-------НОВАЯ БАЗА'!$A$6:$AG$487,7+MATCH($K$9,СПИСОК_СТОЛБЦОВ_2,0),0)</f>
        <v>#REF!</v>
      </c>
      <c r="L24" s="51" t="e">
        <f>VLOOKUP(A24,'-------НОВАЯ БАЗА'!$A$6:$AG$487,7+MATCH($L$9,СПИСОК_СТОЛБЦОВ_2,0),0)</f>
        <v>#REF!</v>
      </c>
      <c r="M24" s="162" t="e">
        <f t="shared" si="3"/>
        <v>#REF!</v>
      </c>
      <c r="N24" s="163" t="e">
        <f t="shared" si="4"/>
        <v>#REF!</v>
      </c>
      <c r="O24" s="162" t="e">
        <f t="shared" si="5"/>
        <v>#REF!</v>
      </c>
      <c r="P24" s="163" t="e">
        <f t="shared" si="6"/>
        <v>#REF!</v>
      </c>
      <c r="Q24" s="154" t="e">
        <f t="shared" si="7"/>
        <v>#REF!</v>
      </c>
      <c r="R24" s="172" t="e">
        <f t="shared" si="7"/>
        <v>#REF!</v>
      </c>
      <c r="S24" s="52" t="e">
        <f t="shared" si="8"/>
        <v>#REF!</v>
      </c>
      <c r="T24" s="174" t="e">
        <f t="shared" si="9"/>
        <v>#REF!</v>
      </c>
      <c r="U24" s="174" t="s">
        <v>17</v>
      </c>
      <c r="V24" s="219" t="e">
        <f t="shared" si="10"/>
        <v>#REF!</v>
      </c>
      <c r="W24" s="219" t="e">
        <f t="shared" si="11"/>
        <v>#REF!</v>
      </c>
      <c r="AB24" s="31">
        <v>4607005286</v>
      </c>
      <c r="AC24" s="31" t="s">
        <v>147</v>
      </c>
      <c r="AD24" s="31" t="s">
        <v>136</v>
      </c>
    </row>
    <row r="25" spans="1:32" s="31" customFormat="1" ht="15" customHeight="1">
      <c r="A25" s="27">
        <f t="shared" si="12"/>
        <v>16</v>
      </c>
      <c r="B25" s="46" t="str">
        <f>'-------НОВАЯ БАЗА'!B37</f>
        <v>Курский район</v>
      </c>
      <c r="C25" s="47" t="str">
        <f>'-------НОВАЯ БАЗА'!D37</f>
        <v xml:space="preserve">Ворошневский сельсовет
</v>
      </c>
      <c r="D25" s="48" t="str">
        <f>'-------НОВАЯ БАЗА'!E37</f>
        <v>закрытая</v>
      </c>
      <c r="E25" s="48" t="str">
        <f>'-------НОВАЯ БАЗА'!F37</f>
        <v>МУП ЖКХ "Родник"</v>
      </c>
      <c r="F25" s="140">
        <f>'-------НОВАЯ БАЗА'!G37</f>
        <v>4611013586</v>
      </c>
      <c r="G25" s="143" t="e">
        <f>VLOOKUP(A25,'-------НОВАЯ БАЗА'!$A$6:$AG$487,7+MATCH($G$9,СПИСОК_СТОЛБЦОВ_2,0),0)</f>
        <v>#REF!</v>
      </c>
      <c r="H25" s="138" t="e">
        <f>VLOOKUP(A25,'-------НОВАЯ БАЗА'!$A$6:$AG$487,7+MATCH($H$9,СПИСОК_СТОЛБЦОВ_2,0),0)</f>
        <v>#REF!</v>
      </c>
      <c r="I25" s="144" t="e">
        <f>VLOOKUP(A25,'-------НОВАЯ БАЗА'!$A$6:$AG$487,7+MATCH($I$9,СПИСОК_СТОЛБЦОВ_2,0),0)</f>
        <v>#REF!</v>
      </c>
      <c r="J25" s="49" t="e">
        <f>VLOOKUP(A25,'-------НОВАЯ БАЗА'!$A$6:$AG$487,13+MATCH($J$9,СПИСОК_СТОЛБЦОВ_2,0),0)</f>
        <v>#REF!</v>
      </c>
      <c r="K25" s="50" t="e">
        <f>VLOOKUP(A25,'-------НОВАЯ БАЗА'!$A$6:$AG$487,7+MATCH($K$9,СПИСОК_СТОЛБЦОВ_2,0),0)</f>
        <v>#REF!</v>
      </c>
      <c r="L25" s="51" t="e">
        <f>VLOOKUP(A25,'-------НОВАЯ БАЗА'!$A$6:$AG$487,7+MATCH($L$9,СПИСОК_СТОЛБЦОВ_2,0),0)</f>
        <v>#REF!</v>
      </c>
      <c r="M25" s="162" t="e">
        <f t="shared" si="3"/>
        <v>#REF!</v>
      </c>
      <c r="N25" s="163" t="e">
        <f t="shared" si="4"/>
        <v>#REF!</v>
      </c>
      <c r="O25" s="162" t="e">
        <f t="shared" si="5"/>
        <v>#REF!</v>
      </c>
      <c r="P25" s="163" t="e">
        <f t="shared" si="6"/>
        <v>#REF!</v>
      </c>
      <c r="Q25" s="154" t="e">
        <f t="shared" si="7"/>
        <v>#REF!</v>
      </c>
      <c r="R25" s="172" t="e">
        <f t="shared" si="7"/>
        <v>#REF!</v>
      </c>
      <c r="S25" s="52" t="e">
        <f t="shared" si="8"/>
        <v>#REF!</v>
      </c>
      <c r="T25" s="174" t="e">
        <f t="shared" si="9"/>
        <v>#REF!</v>
      </c>
      <c r="U25" s="174" t="s">
        <v>17</v>
      </c>
      <c r="V25" s="219" t="e">
        <f t="shared" si="10"/>
        <v>#REF!</v>
      </c>
      <c r="W25" s="219" t="e">
        <f t="shared" si="11"/>
        <v>#REF!</v>
      </c>
      <c r="AB25" s="31">
        <v>4620014875</v>
      </c>
      <c r="AC25" s="31" t="s">
        <v>72</v>
      </c>
      <c r="AD25" s="31" t="s">
        <v>136</v>
      </c>
    </row>
    <row r="26" spans="1:32" s="31" customFormat="1" ht="15" customHeight="1">
      <c r="A26" s="27">
        <f t="shared" si="12"/>
        <v>17</v>
      </c>
      <c r="B26" s="46" t="str">
        <f>'-------НОВАЯ БАЗА'!B39</f>
        <v>Курчатовский район</v>
      </c>
      <c r="C26" s="47" t="str">
        <f>'-------НОВАЯ БАЗА'!D39</f>
        <v>п.им. К.Либкнехта</v>
      </c>
      <c r="D26" s="48" t="str">
        <f>'-------НОВАЯ БАЗА'!E39</f>
        <v>закрытая</v>
      </c>
      <c r="E26" s="48" t="str">
        <f>'-------НОВАЯ БАЗА'!F39</f>
        <v xml:space="preserve">ГУПКО "Курскоблжилкомхоз"                              </v>
      </c>
      <c r="F26" s="140">
        <f>'-------НОВАЯ БАЗА'!G39</f>
        <v>4632024035</v>
      </c>
      <c r="G26" s="143" t="e">
        <f>VLOOKUP(A26,'-------НОВАЯ БАЗА'!$A$6:$AG$487,7+MATCH($G$9,СПИСОК_СТОЛБЦОВ_2,0),0)</f>
        <v>#REF!</v>
      </c>
      <c r="H26" s="138" t="e">
        <f>VLOOKUP(A26,'-------НОВАЯ БАЗА'!$A$6:$AG$487,7+MATCH($H$9,СПИСОК_СТОЛБЦОВ_2,0),0)</f>
        <v>#REF!</v>
      </c>
      <c r="I26" s="144" t="e">
        <f>VLOOKUP(A26,'-------НОВАЯ БАЗА'!$A$6:$AG$487,7+MATCH($I$9,СПИСОК_СТОЛБЦОВ_2,0),0)</f>
        <v>#REF!</v>
      </c>
      <c r="J26" s="49" t="e">
        <f>VLOOKUP(A26,'-------НОВАЯ БАЗА'!$A$6:$AG$487,13+MATCH($J$9,СПИСОК_СТОЛБЦОВ_2,0),0)</f>
        <v>#REF!</v>
      </c>
      <c r="K26" s="50" t="e">
        <f>VLOOKUP(A26,'-------НОВАЯ БАЗА'!$A$6:$AG$487,7+MATCH($K$9,СПИСОК_СТОЛБЦОВ_2,0),0)</f>
        <v>#REF!</v>
      </c>
      <c r="L26" s="51" t="e">
        <f>VLOOKUP(A26,'-------НОВАЯ БАЗА'!$A$6:$AG$487,7+MATCH($L$9,СПИСОК_СТОЛБЦОВ_2,0),0)</f>
        <v>#REF!</v>
      </c>
      <c r="M26" s="162" t="e">
        <f t="shared" si="3"/>
        <v>#REF!</v>
      </c>
      <c r="N26" s="163" t="e">
        <f t="shared" si="4"/>
        <v>#REF!</v>
      </c>
      <c r="O26" s="162" t="e">
        <f t="shared" si="5"/>
        <v>#REF!</v>
      </c>
      <c r="P26" s="163" t="e">
        <f t="shared" si="6"/>
        <v>#REF!</v>
      </c>
      <c r="Q26" s="154" t="e">
        <f t="shared" ref="Q26:R68" si="13">M26+O26</f>
        <v>#REF!</v>
      </c>
      <c r="R26" s="172" t="e">
        <f t="shared" si="13"/>
        <v>#REF!</v>
      </c>
      <c r="S26" s="52" t="e">
        <f t="shared" si="8"/>
        <v>#REF!</v>
      </c>
      <c r="T26" s="174" t="e">
        <f t="shared" si="9"/>
        <v>#REF!</v>
      </c>
      <c r="U26" s="174" t="s">
        <v>16</v>
      </c>
      <c r="V26" s="219" t="e">
        <f t="shared" si="10"/>
        <v>#REF!</v>
      </c>
      <c r="W26" s="219" t="e">
        <f t="shared" si="11"/>
        <v>#REF!</v>
      </c>
      <c r="AB26" s="31">
        <v>4607000231</v>
      </c>
      <c r="AC26" s="31" t="s">
        <v>148</v>
      </c>
      <c r="AD26" s="31" t="s">
        <v>135</v>
      </c>
    </row>
    <row r="27" spans="1:32" s="31" customFormat="1" ht="15" customHeight="1">
      <c r="A27" s="27">
        <f t="shared" si="12"/>
        <v>18</v>
      </c>
      <c r="B27" s="46" t="str">
        <f>'-------НОВАЯ БАЗА'!B41</f>
        <v>Медвенский район</v>
      </c>
      <c r="C27" s="47" t="str">
        <f>'-------НОВАЯ БАЗА'!D41</f>
        <v xml:space="preserve"> п. Медвенка</v>
      </c>
      <c r="D27" s="48" t="str">
        <f>'-------НОВАЯ БАЗА'!E41</f>
        <v>закрытая</v>
      </c>
      <c r="E27" s="48" t="str">
        <f>'-------НОВАЯ БАЗА'!F41</f>
        <v xml:space="preserve">ГУПКО "Курскоблжилкомхоз"                              </v>
      </c>
      <c r="F27" s="140">
        <f>'-------НОВАЯ БАЗА'!G41</f>
        <v>4632024035</v>
      </c>
      <c r="G27" s="143" t="e">
        <f>VLOOKUP(A27,'-------НОВАЯ БАЗА'!$A$6:$AG$487,7+MATCH($G$9,СПИСОК_СТОЛБЦОВ_2,0),0)</f>
        <v>#REF!</v>
      </c>
      <c r="H27" s="138" t="e">
        <f>VLOOKUP(A27,'-------НОВАЯ БАЗА'!$A$6:$AG$487,7+MATCH($H$9,СПИСОК_СТОЛБЦОВ_2,0),0)</f>
        <v>#REF!</v>
      </c>
      <c r="I27" s="144" t="e">
        <f>VLOOKUP(A27,'-------НОВАЯ БАЗА'!$A$6:$AG$487,7+MATCH($I$9,СПИСОК_СТОЛБЦОВ_2,0),0)</f>
        <v>#REF!</v>
      </c>
      <c r="J27" s="49" t="e">
        <f>VLOOKUP(A27,'-------НОВАЯ БАЗА'!$A$6:$AG$487,13+MATCH($J$9,СПИСОК_СТОЛБЦОВ_2,0),0)</f>
        <v>#REF!</v>
      </c>
      <c r="K27" s="50" t="e">
        <f>VLOOKUP(A27,'-------НОВАЯ БАЗА'!$A$6:$AG$487,7+MATCH($K$9,СПИСОК_СТОЛБЦОВ_2,0),0)</f>
        <v>#REF!</v>
      </c>
      <c r="L27" s="51" t="e">
        <f>VLOOKUP(A27,'-------НОВАЯ БАЗА'!$A$6:$AG$487,7+MATCH($L$9,СПИСОК_СТОЛБЦОВ_2,0),0)</f>
        <v>#REF!</v>
      </c>
      <c r="M27" s="162" t="e">
        <f t="shared" si="3"/>
        <v>#REF!</v>
      </c>
      <c r="N27" s="163" t="e">
        <f t="shared" si="4"/>
        <v>#REF!</v>
      </c>
      <c r="O27" s="162" t="e">
        <f t="shared" si="5"/>
        <v>#REF!</v>
      </c>
      <c r="P27" s="163" t="e">
        <f t="shared" si="6"/>
        <v>#REF!</v>
      </c>
      <c r="Q27" s="154" t="e">
        <f t="shared" si="13"/>
        <v>#REF!</v>
      </c>
      <c r="R27" s="172" t="e">
        <f t="shared" si="13"/>
        <v>#REF!</v>
      </c>
      <c r="S27" s="52" t="e">
        <f t="shared" si="8"/>
        <v>#REF!</v>
      </c>
      <c r="T27" s="174" t="e">
        <f t="shared" si="9"/>
        <v>#REF!</v>
      </c>
      <c r="U27" s="53" t="s">
        <v>16</v>
      </c>
      <c r="V27" s="219" t="e">
        <f t="shared" si="10"/>
        <v>#REF!</v>
      </c>
      <c r="W27" s="219" t="e">
        <f t="shared" si="11"/>
        <v>#REF!</v>
      </c>
      <c r="AB27" s="31">
        <v>4603005599</v>
      </c>
      <c r="AC27" s="31" t="s">
        <v>131</v>
      </c>
      <c r="AD27" s="31" t="s">
        <v>136</v>
      </c>
    </row>
    <row r="28" spans="1:32" s="31" customFormat="1" ht="15" customHeight="1">
      <c r="A28" s="27">
        <f t="shared" si="12"/>
        <v>19</v>
      </c>
      <c r="B28" s="46" t="str">
        <f>'-------НОВАЯ БАЗА'!B43</f>
        <v>Обоянский район</v>
      </c>
      <c r="C28" s="47" t="str">
        <f>'-------НОВАЯ БАЗА'!D43</f>
        <v>г. Обоянь</v>
      </c>
      <c r="D28" s="48" t="str">
        <f>'-------НОВАЯ БАЗА'!E43</f>
        <v>закрытая</v>
      </c>
      <c r="E28" s="48" t="str">
        <f>'-------НОВАЯ БАЗА'!F43</f>
        <v>ООО "Обоянские Коммунальные Тепловые Сети"</v>
      </c>
      <c r="F28" s="140">
        <f>'-------НОВАЯ БАЗА'!G43</f>
        <v>4616008283</v>
      </c>
      <c r="G28" s="143" t="e">
        <f>VLOOKUP(A28,'-------НОВАЯ БАЗА'!$A$6:$AG$487,7+MATCH($G$9,СПИСОК_СТОЛБЦОВ_2,0),0)</f>
        <v>#REF!</v>
      </c>
      <c r="H28" s="138" t="e">
        <f>VLOOKUP(A28,'-------НОВАЯ БАЗА'!$A$6:$AG$487,7+MATCH($H$9,СПИСОК_СТОЛБЦОВ_2,0),0)</f>
        <v>#REF!</v>
      </c>
      <c r="I28" s="144" t="e">
        <f>VLOOKUP(A28,'-------НОВАЯ БАЗА'!$A$6:$AG$487,7+MATCH($I$9,СПИСОК_СТОЛБЦОВ_2,0),0)</f>
        <v>#REF!</v>
      </c>
      <c r="J28" s="49" t="e">
        <f>VLOOKUP(A28,'-------НОВАЯ БАЗА'!$A$6:$AG$487,13+MATCH($J$9,СПИСОК_СТОЛБЦОВ_2,0),0)</f>
        <v>#REF!</v>
      </c>
      <c r="K28" s="50" t="e">
        <f>VLOOKUP(A28,'-------НОВАЯ БАЗА'!$A$6:$AG$487,7+MATCH($K$9,СПИСОК_СТОЛБЦОВ_2,0),0)</f>
        <v>#REF!</v>
      </c>
      <c r="L28" s="51" t="e">
        <f>VLOOKUP(A28,'-------НОВАЯ БАЗА'!$A$6:$AG$487,7+MATCH($L$9,СПИСОК_СТОЛБЦОВ_2,0),0)</f>
        <v>#REF!</v>
      </c>
      <c r="M28" s="162" t="e">
        <f t="shared" si="3"/>
        <v>#REF!</v>
      </c>
      <c r="N28" s="163" t="e">
        <f t="shared" si="4"/>
        <v>#REF!</v>
      </c>
      <c r="O28" s="162" t="e">
        <f t="shared" si="5"/>
        <v>#REF!</v>
      </c>
      <c r="P28" s="163" t="e">
        <f t="shared" si="6"/>
        <v>#REF!</v>
      </c>
      <c r="Q28" s="154" t="e">
        <f t="shared" si="13"/>
        <v>#REF!</v>
      </c>
      <c r="R28" s="172" t="e">
        <f t="shared" si="13"/>
        <v>#REF!</v>
      </c>
      <c r="S28" s="52" t="e">
        <f t="shared" si="8"/>
        <v>#REF!</v>
      </c>
      <c r="T28" s="174" t="e">
        <f t="shared" si="9"/>
        <v>#REF!</v>
      </c>
      <c r="U28" s="174" t="s">
        <v>17</v>
      </c>
      <c r="V28" s="219" t="e">
        <f t="shared" si="10"/>
        <v>#REF!</v>
      </c>
      <c r="W28" s="219" t="e">
        <f t="shared" si="11"/>
        <v>#REF!</v>
      </c>
      <c r="AB28" s="31">
        <v>4626006207</v>
      </c>
      <c r="AC28" s="31" t="s">
        <v>149</v>
      </c>
      <c r="AD28" s="31" t="s">
        <v>136</v>
      </c>
    </row>
    <row r="29" spans="1:32" s="31" customFormat="1" ht="15" customHeight="1">
      <c r="A29" s="27">
        <f t="shared" si="12"/>
        <v>20</v>
      </c>
      <c r="B29" s="46" t="str">
        <f>'-------НОВАЯ БАЗА'!B45</f>
        <v>Обоянский район</v>
      </c>
      <c r="C29" s="47" t="str">
        <f>'-------НОВАЯ БАЗА'!D45</f>
        <v>г. Обоянь</v>
      </c>
      <c r="D29" s="48" t="str">
        <f>'-------НОВАЯ БАЗА'!E45</f>
        <v>открытая</v>
      </c>
      <c r="E29" s="48" t="str">
        <f>'-------НОВАЯ БАЗА'!F45</f>
        <v>ООО "Обоянские Коммунальные Тепловые Сети"</v>
      </c>
      <c r="F29" s="140">
        <f>'-------НОВАЯ БАЗА'!G45</f>
        <v>4616008283</v>
      </c>
      <c r="G29" s="143" t="e">
        <f>VLOOKUP(A29,'-------НОВАЯ БАЗА'!$A$6:$AG$487,7+MATCH($G$9,СПИСОК_СТОЛБЦОВ_2,0),0)</f>
        <v>#REF!</v>
      </c>
      <c r="H29" s="138" t="e">
        <f>VLOOKUP(A29,'-------НОВАЯ БАЗА'!$A$6:$AG$487,7+MATCH($H$9,СПИСОК_СТОЛБЦОВ_2,0),0)</f>
        <v>#REF!</v>
      </c>
      <c r="I29" s="144" t="e">
        <f>VLOOKUP(A29,'-------НОВАЯ БАЗА'!$A$6:$AG$487,7+MATCH($I$9,СПИСОК_СТОЛБЦОВ_2,0),0)</f>
        <v>#REF!</v>
      </c>
      <c r="J29" s="49" t="e">
        <f>VLOOKUP(A29,'-------НОВАЯ БАЗА'!$A$6:$AG$487,13+MATCH($J$9,СПИСОК_СТОЛБЦОВ_2,0),0)</f>
        <v>#REF!</v>
      </c>
      <c r="K29" s="50" t="e">
        <f>VLOOKUP(A29,'-------НОВАЯ БАЗА'!$A$6:$AG$487,7+MATCH($K$9,СПИСОК_СТОЛБЦОВ_2,0),0)</f>
        <v>#REF!</v>
      </c>
      <c r="L29" s="51" t="e">
        <f>VLOOKUP(A29,'-------НОВАЯ БАЗА'!$A$6:$AG$487,7+MATCH($L$9,СПИСОК_СТОЛБЦОВ_2,0),0)</f>
        <v>#REF!</v>
      </c>
      <c r="M29" s="162" t="e">
        <f t="shared" si="3"/>
        <v>#REF!</v>
      </c>
      <c r="N29" s="163" t="e">
        <f t="shared" si="4"/>
        <v>#REF!</v>
      </c>
      <c r="O29" s="162" t="e">
        <f t="shared" si="5"/>
        <v>#REF!</v>
      </c>
      <c r="P29" s="163" t="e">
        <f t="shared" si="6"/>
        <v>#REF!</v>
      </c>
      <c r="Q29" s="154" t="e">
        <f t="shared" si="13"/>
        <v>#REF!</v>
      </c>
      <c r="R29" s="172" t="e">
        <f t="shared" si="13"/>
        <v>#REF!</v>
      </c>
      <c r="S29" s="52" t="e">
        <f t="shared" si="8"/>
        <v>#REF!</v>
      </c>
      <c r="T29" s="174" t="e">
        <f t="shared" si="9"/>
        <v>#REF!</v>
      </c>
      <c r="U29" s="174" t="s">
        <v>17</v>
      </c>
      <c r="V29" s="219" t="e">
        <f t="shared" si="10"/>
        <v>#REF!</v>
      </c>
      <c r="W29" s="219" t="e">
        <f t="shared" si="11"/>
        <v>#REF!</v>
      </c>
      <c r="AB29" s="31">
        <v>4632077904</v>
      </c>
      <c r="AC29" s="31" t="s">
        <v>150</v>
      </c>
      <c r="AD29" s="31" t="s">
        <v>135</v>
      </c>
    </row>
    <row r="30" spans="1:32" s="31" customFormat="1" ht="15" customHeight="1">
      <c r="A30" s="27">
        <f t="shared" si="12"/>
        <v>21</v>
      </c>
      <c r="B30" s="46" t="str">
        <f>'-------НОВАЯ БАЗА'!B47</f>
        <v>Октябрьский район</v>
      </c>
      <c r="C30" s="47" t="str">
        <f>'-------НОВАЯ БАЗА'!D47</f>
        <v>п.Прямицыно</v>
      </c>
      <c r="D30" s="48" t="str">
        <f>'-------НОВАЯ БАЗА'!E47</f>
        <v>закрытая</v>
      </c>
      <c r="E30" s="48" t="str">
        <f>'-------НОВАЯ БАЗА'!F47</f>
        <v xml:space="preserve">ООО "Коммунальщик" </v>
      </c>
      <c r="F30" s="140">
        <f>'-------НОВАЯ БАЗА'!G47</f>
        <v>4617004147</v>
      </c>
      <c r="G30" s="143" t="e">
        <f>VLOOKUP(A30,'-------НОВАЯ БАЗА'!$A$6:$AG$487,7+MATCH($G$9,СПИСОК_СТОЛБЦОВ_2,0),0)</f>
        <v>#REF!</v>
      </c>
      <c r="H30" s="138" t="e">
        <f>VLOOKUP(A30,'-------НОВАЯ БАЗА'!$A$6:$AG$487,7+MATCH($H$9,СПИСОК_СТОЛБЦОВ_2,0),0)</f>
        <v>#REF!</v>
      </c>
      <c r="I30" s="144" t="e">
        <f>VLOOKUP(A30,'-------НОВАЯ БАЗА'!$A$6:$AG$487,7+MATCH($I$9,СПИСОК_СТОЛБЦОВ_2,0),0)</f>
        <v>#REF!</v>
      </c>
      <c r="J30" s="49" t="e">
        <f>VLOOKUP(A30,'-------НОВАЯ БАЗА'!$A$6:$AG$487,13+MATCH($J$9,СПИСОК_СТОЛБЦОВ_2,0),0)</f>
        <v>#REF!</v>
      </c>
      <c r="K30" s="50" t="e">
        <f>VLOOKUP(A30,'-------НОВАЯ БАЗА'!$A$6:$AG$487,7+MATCH($K$9,СПИСОК_СТОЛБЦОВ_2,0),0)</f>
        <v>#REF!</v>
      </c>
      <c r="L30" s="51" t="e">
        <f>VLOOKUP(A30,'-------НОВАЯ БАЗА'!$A$6:$AG$487,7+MATCH($L$9,СПИСОК_СТОЛБЦОВ_2,0),0)</f>
        <v>#REF!</v>
      </c>
      <c r="M30" s="162" t="e">
        <f t="shared" si="3"/>
        <v>#REF!</v>
      </c>
      <c r="N30" s="163" t="e">
        <f t="shared" si="4"/>
        <v>#REF!</v>
      </c>
      <c r="O30" s="162" t="e">
        <f t="shared" si="5"/>
        <v>#REF!</v>
      </c>
      <c r="P30" s="163" t="e">
        <f t="shared" si="6"/>
        <v>#REF!</v>
      </c>
      <c r="Q30" s="154" t="e">
        <f t="shared" si="13"/>
        <v>#REF!</v>
      </c>
      <c r="R30" s="172" t="e">
        <f t="shared" si="13"/>
        <v>#REF!</v>
      </c>
      <c r="S30" s="52" t="e">
        <f t="shared" si="8"/>
        <v>#REF!</v>
      </c>
      <c r="T30" s="174" t="e">
        <f t="shared" si="9"/>
        <v>#REF!</v>
      </c>
      <c r="U30" s="174" t="s">
        <v>17</v>
      </c>
      <c r="V30" s="219" t="e">
        <f t="shared" si="10"/>
        <v>#REF!</v>
      </c>
      <c r="W30" s="219" t="e">
        <f t="shared" si="11"/>
        <v>#REF!</v>
      </c>
      <c r="AB30" s="31">
        <v>7729314745</v>
      </c>
      <c r="AC30" s="31" t="s">
        <v>151</v>
      </c>
      <c r="AD30" s="31" t="s">
        <v>135</v>
      </c>
    </row>
    <row r="31" spans="1:32" s="31" customFormat="1" ht="15" customHeight="1">
      <c r="A31" s="27">
        <f t="shared" si="12"/>
        <v>22</v>
      </c>
      <c r="B31" s="46" t="str">
        <f>'-------НОВАЯ БАЗА'!B49</f>
        <v>Поныровский район</v>
      </c>
      <c r="C31" s="47" t="str">
        <f>'-------НОВАЯ БАЗА'!D49</f>
        <v>п.Поныри</v>
      </c>
      <c r="D31" s="48" t="str">
        <f>'-------НОВАЯ БАЗА'!E49</f>
        <v>закрытая</v>
      </c>
      <c r="E31" s="48" t="str">
        <f>'-------НОВАЯ БАЗА'!F49</f>
        <v>ООО Теплосети п.Поныри</v>
      </c>
      <c r="F31" s="140">
        <f>'-------НОВАЯ БАЗА'!G49</f>
        <v>4618003724</v>
      </c>
      <c r="G31" s="143" t="e">
        <f>VLOOKUP(A31,'-------НОВАЯ БАЗА'!$A$6:$AG$487,7+MATCH($G$9,СПИСОК_СТОЛБЦОВ_2,0),0)</f>
        <v>#REF!</v>
      </c>
      <c r="H31" s="138" t="e">
        <f>VLOOKUP(A31,'-------НОВАЯ БАЗА'!$A$6:$AG$487,7+MATCH($H$9,СПИСОК_СТОЛБЦОВ_2,0),0)</f>
        <v>#REF!</v>
      </c>
      <c r="I31" s="144" t="e">
        <f>VLOOKUP(A31,'-------НОВАЯ БАЗА'!$A$6:$AG$487,7+MATCH($I$9,СПИСОК_СТОЛБЦОВ_2,0),0)</f>
        <v>#REF!</v>
      </c>
      <c r="J31" s="49" t="e">
        <f>VLOOKUP(A31,'-------НОВАЯ БАЗА'!$A$6:$AG$487,13+MATCH($J$9,СПИСОК_СТОЛБЦОВ_2,0),0)</f>
        <v>#REF!</v>
      </c>
      <c r="K31" s="50" t="e">
        <f>VLOOKUP(A31,'-------НОВАЯ БАЗА'!$A$6:$AG$487,7+MATCH($K$9,СПИСОК_СТОЛБЦОВ_2,0),0)</f>
        <v>#REF!</v>
      </c>
      <c r="L31" s="51" t="e">
        <f>VLOOKUP(A31,'-------НОВАЯ БАЗА'!$A$6:$AG$487,7+MATCH($L$9,СПИСОК_СТОЛБЦОВ_2,0),0)</f>
        <v>#REF!</v>
      </c>
      <c r="M31" s="162" t="e">
        <f t="shared" si="3"/>
        <v>#REF!</v>
      </c>
      <c r="N31" s="163" t="e">
        <f t="shared" si="4"/>
        <v>#REF!</v>
      </c>
      <c r="O31" s="162" t="e">
        <f t="shared" si="5"/>
        <v>#REF!</v>
      </c>
      <c r="P31" s="163" t="e">
        <f t="shared" si="6"/>
        <v>#REF!</v>
      </c>
      <c r="Q31" s="154" t="e">
        <f t="shared" si="13"/>
        <v>#REF!</v>
      </c>
      <c r="R31" s="172" t="e">
        <f t="shared" si="13"/>
        <v>#REF!</v>
      </c>
      <c r="S31" s="52" t="e">
        <f t="shared" si="8"/>
        <v>#REF!</v>
      </c>
      <c r="T31" s="174" t="e">
        <f t="shared" si="9"/>
        <v>#REF!</v>
      </c>
      <c r="U31" s="53" t="s">
        <v>17</v>
      </c>
      <c r="V31" s="219" t="e">
        <f t="shared" si="10"/>
        <v>#REF!</v>
      </c>
      <c r="W31" s="219" t="e">
        <f t="shared" si="11"/>
        <v>#REF!</v>
      </c>
      <c r="AB31" s="31">
        <v>4633039010</v>
      </c>
      <c r="AC31" s="31" t="s">
        <v>152</v>
      </c>
      <c r="AD31" s="31" t="s">
        <v>136</v>
      </c>
    </row>
    <row r="32" spans="1:32" s="31" customFormat="1" ht="15" customHeight="1">
      <c r="A32" s="27">
        <f t="shared" si="12"/>
        <v>23</v>
      </c>
      <c r="B32" s="46" t="str">
        <f>'-------НОВАЯ БАЗА'!B51</f>
        <v>Рыльский район</v>
      </c>
      <c r="C32" s="47" t="str">
        <f>'-------НОВАЯ БАЗА'!D51</f>
        <v>город Рыльск</v>
      </c>
      <c r="D32" s="48" t="str">
        <f>'-------НОВАЯ БАЗА'!E51</f>
        <v>открытая</v>
      </c>
      <c r="E32" s="48" t="str">
        <f>'-------НОВАЯ БАЗА'!F51</f>
        <v>ООО "ПРОМ-ЭНЕРГО-СЕРВИС"</v>
      </c>
      <c r="F32" s="140">
        <f>'-------НОВАЯ БАЗА'!G51</f>
        <v>4620014875</v>
      </c>
      <c r="G32" s="143" t="e">
        <f>VLOOKUP(A32,'-------НОВАЯ БАЗА'!$A$6:$AG$487,7+MATCH($G$9,СПИСОК_СТОЛБЦОВ_2,0),0)</f>
        <v>#REF!</v>
      </c>
      <c r="H32" s="138" t="e">
        <f>VLOOKUP(A32,'-------НОВАЯ БАЗА'!$A$6:$AG$487,7+MATCH($H$9,СПИСОК_СТОЛБЦОВ_2,0),0)</f>
        <v>#REF!</v>
      </c>
      <c r="I32" s="144" t="e">
        <f>VLOOKUP(A32,'-------НОВАЯ БАЗА'!$A$6:$AG$487,7+MATCH($I$9,СПИСОК_СТОЛБЦОВ_2,0),0)</f>
        <v>#REF!</v>
      </c>
      <c r="J32" s="49" t="e">
        <f>VLOOKUP(A32,'-------НОВАЯ БАЗА'!$A$6:$AG$487,13+MATCH($J$9,СПИСОК_СТОЛБЦОВ_2,0),0)</f>
        <v>#REF!</v>
      </c>
      <c r="K32" s="50" t="e">
        <f>VLOOKUP(A32,'-------НОВАЯ БАЗА'!$A$6:$AG$487,7+MATCH($K$9,СПИСОК_СТОЛБЦОВ_2,0),0)</f>
        <v>#REF!</v>
      </c>
      <c r="L32" s="51" t="e">
        <f>VLOOKUP(A32,'-------НОВАЯ БАЗА'!$A$6:$AG$487,7+MATCH($L$9,СПИСОК_СТОЛБЦОВ_2,0),0)</f>
        <v>#REF!</v>
      </c>
      <c r="M32" s="162" t="e">
        <f t="shared" si="3"/>
        <v>#REF!</v>
      </c>
      <c r="N32" s="163" t="e">
        <f t="shared" si="4"/>
        <v>#REF!</v>
      </c>
      <c r="O32" s="162" t="e">
        <f t="shared" si="5"/>
        <v>#REF!</v>
      </c>
      <c r="P32" s="163" t="e">
        <f t="shared" si="6"/>
        <v>#REF!</v>
      </c>
      <c r="Q32" s="154" t="e">
        <f t="shared" si="13"/>
        <v>#REF!</v>
      </c>
      <c r="R32" s="172" t="e">
        <f t="shared" si="13"/>
        <v>#REF!</v>
      </c>
      <c r="S32" s="52" t="e">
        <f t="shared" si="8"/>
        <v>#REF!</v>
      </c>
      <c r="T32" s="174" t="e">
        <f t="shared" si="9"/>
        <v>#REF!</v>
      </c>
      <c r="U32" s="174" t="s">
        <v>17</v>
      </c>
      <c r="V32" s="219" t="e">
        <f t="shared" si="10"/>
        <v>#REF!</v>
      </c>
      <c r="W32" s="219" t="e">
        <f t="shared" si="11"/>
        <v>#REF!</v>
      </c>
      <c r="AB32" s="31">
        <v>4622005001</v>
      </c>
      <c r="AC32" s="31" t="s">
        <v>153</v>
      </c>
      <c r="AD32" s="31" t="s">
        <v>136</v>
      </c>
    </row>
    <row r="33" spans="1:30" s="31" customFormat="1" ht="15" customHeight="1">
      <c r="A33" s="27">
        <f t="shared" si="12"/>
        <v>24</v>
      </c>
      <c r="B33" s="46" t="str">
        <f>'-------НОВАЯ БАЗА'!B53</f>
        <v>Рыльский район</v>
      </c>
      <c r="C33" s="47" t="str">
        <f>'-------НОВАЯ БАЗА'!D53</f>
        <v>п.Учительский Ивановский сельсовет</v>
      </c>
      <c r="D33" s="48" t="str">
        <f>'-------НОВАЯ БАЗА'!E53</f>
        <v>закрытая</v>
      </c>
      <c r="E33" s="48" t="str">
        <f>'-------НОВАЯ БАЗА'!F53</f>
        <v>ООО "ПРОМ-ЭНЕРГО-СЕРВИС"</v>
      </c>
      <c r="F33" s="140">
        <f>'-------НОВАЯ БАЗА'!G53</f>
        <v>4620014875</v>
      </c>
      <c r="G33" s="143" t="e">
        <f>VLOOKUP(A33,'-------НОВАЯ БАЗА'!$A$6:$AG$487,7+MATCH($G$9,СПИСОК_СТОЛБЦОВ_2,0),0)</f>
        <v>#REF!</v>
      </c>
      <c r="H33" s="138" t="e">
        <f>VLOOKUP(A33,'-------НОВАЯ БАЗА'!$A$6:$AG$487,7+MATCH($H$9,СПИСОК_СТОЛБЦОВ_2,0),0)</f>
        <v>#REF!</v>
      </c>
      <c r="I33" s="144" t="e">
        <f>VLOOKUP(A33,'-------НОВАЯ БАЗА'!$A$6:$AG$487,7+MATCH($I$9,СПИСОК_СТОЛБЦОВ_2,0),0)</f>
        <v>#REF!</v>
      </c>
      <c r="J33" s="49" t="e">
        <f>VLOOKUP(A33,'-------НОВАЯ БАЗА'!$A$6:$AG$487,13+MATCH($J$9,СПИСОК_СТОЛБЦОВ_2,0),0)</f>
        <v>#REF!</v>
      </c>
      <c r="K33" s="50" t="e">
        <f>VLOOKUP(A33,'-------НОВАЯ БАЗА'!$A$6:$AG$487,7+MATCH($K$9,СПИСОК_СТОЛБЦОВ_2,0),0)</f>
        <v>#REF!</v>
      </c>
      <c r="L33" s="51" t="e">
        <f>VLOOKUP(A33,'-------НОВАЯ БАЗА'!$A$6:$AG$487,7+MATCH($L$9,СПИСОК_СТОЛБЦОВ_2,0),0)</f>
        <v>#REF!</v>
      </c>
      <c r="M33" s="162" t="e">
        <f t="shared" si="3"/>
        <v>#REF!</v>
      </c>
      <c r="N33" s="163" t="e">
        <f t="shared" si="4"/>
        <v>#REF!</v>
      </c>
      <c r="O33" s="162" t="e">
        <f t="shared" si="5"/>
        <v>#REF!</v>
      </c>
      <c r="P33" s="163" t="e">
        <f t="shared" si="6"/>
        <v>#REF!</v>
      </c>
      <c r="Q33" s="154" t="e">
        <f t="shared" si="13"/>
        <v>#REF!</v>
      </c>
      <c r="R33" s="172" t="e">
        <f t="shared" si="13"/>
        <v>#REF!</v>
      </c>
      <c r="S33" s="52" t="e">
        <f t="shared" si="8"/>
        <v>#REF!</v>
      </c>
      <c r="T33" s="174" t="e">
        <f t="shared" si="9"/>
        <v>#REF!</v>
      </c>
      <c r="U33" s="174" t="s">
        <v>17</v>
      </c>
      <c r="V33" s="219" t="e">
        <f t="shared" si="10"/>
        <v>#REF!</v>
      </c>
      <c r="W33" s="219" t="e">
        <f t="shared" si="11"/>
        <v>#REF!</v>
      </c>
      <c r="AB33" s="31">
        <v>3666120176</v>
      </c>
      <c r="AC33" s="31" t="s">
        <v>91</v>
      </c>
      <c r="AD33" s="31" t="s">
        <v>136</v>
      </c>
    </row>
    <row r="34" spans="1:30" s="31" customFormat="1" ht="15" customHeight="1">
      <c r="A34" s="27">
        <f t="shared" si="12"/>
        <v>25</v>
      </c>
      <c r="B34" s="46" t="str">
        <f>'-------НОВАЯ БАЗА'!B55</f>
        <v>Рыльский район</v>
      </c>
      <c r="C34" s="47" t="str">
        <f>'-------НОВАЯ БАЗА'!D55</f>
        <v xml:space="preserve"> Ивановский сельсовет</v>
      </c>
      <c r="D34" s="48" t="str">
        <f>'-------НОВАЯ БАЗА'!E55</f>
        <v>открытая</v>
      </c>
      <c r="E34" s="48" t="str">
        <f>'-------НОВАЯ БАЗА'!F55</f>
        <v xml:space="preserve">ФГБУ "Санаторий "Марьино" </v>
      </c>
      <c r="F34" s="140">
        <f>'-------НОВАЯ БАЗА'!G55</f>
        <v>4620001192</v>
      </c>
      <c r="G34" s="143" t="e">
        <f>VLOOKUP(A34,'-------НОВАЯ БАЗА'!$A$6:$AG$487,7+MATCH($G$9,СПИСОК_СТОЛБЦОВ_2,0),0)</f>
        <v>#REF!</v>
      </c>
      <c r="H34" s="138" t="e">
        <f>VLOOKUP(A34,'-------НОВАЯ БАЗА'!$A$6:$AG$487,7+MATCH($H$9,СПИСОК_СТОЛБЦОВ_2,0),0)</f>
        <v>#REF!</v>
      </c>
      <c r="I34" s="144" t="e">
        <f>VLOOKUP(A34,'-------НОВАЯ БАЗА'!$A$6:$AG$487,7+MATCH($I$9,СПИСОК_СТОЛБЦОВ_2,0),0)</f>
        <v>#REF!</v>
      </c>
      <c r="J34" s="49" t="e">
        <f>VLOOKUP(A34,'-------НОВАЯ БАЗА'!$A$6:$AG$487,13+MATCH($J$9,СПИСОК_СТОЛБЦОВ_2,0),0)</f>
        <v>#REF!</v>
      </c>
      <c r="K34" s="50" t="e">
        <f>VLOOKUP(A34,'-------НОВАЯ БАЗА'!$A$6:$AG$487,7+MATCH($K$9,СПИСОК_СТОЛБЦОВ_2,0),0)</f>
        <v>#REF!</v>
      </c>
      <c r="L34" s="51" t="e">
        <f>VLOOKUP(A34,'-------НОВАЯ БАЗА'!$A$6:$AG$487,7+MATCH($L$9,СПИСОК_СТОЛБЦОВ_2,0),0)</f>
        <v>#REF!</v>
      </c>
      <c r="M34" s="162" t="e">
        <f t="shared" si="3"/>
        <v>#REF!</v>
      </c>
      <c r="N34" s="163" t="e">
        <f t="shared" si="4"/>
        <v>#REF!</v>
      </c>
      <c r="O34" s="162" t="e">
        <f t="shared" si="5"/>
        <v>#REF!</v>
      </c>
      <c r="P34" s="163" t="e">
        <f t="shared" si="6"/>
        <v>#REF!</v>
      </c>
      <c r="Q34" s="154" t="e">
        <f t="shared" si="13"/>
        <v>#REF!</v>
      </c>
      <c r="R34" s="172" t="e">
        <f t="shared" si="13"/>
        <v>#REF!</v>
      </c>
      <c r="S34" s="52" t="e">
        <f t="shared" si="8"/>
        <v>#REF!</v>
      </c>
      <c r="T34" s="174" t="e">
        <f t="shared" si="9"/>
        <v>#REF!</v>
      </c>
      <c r="U34" s="199" t="s">
        <v>16</v>
      </c>
      <c r="V34" s="219"/>
      <c r="W34" s="219"/>
    </row>
    <row r="35" spans="1:30" s="31" customFormat="1" ht="15" customHeight="1">
      <c r="A35" s="27">
        <f t="shared" si="12"/>
        <v>26</v>
      </c>
      <c r="B35" s="46" t="str">
        <f>'-------НОВАЯ БАЗА'!B57</f>
        <v>Рыльский район</v>
      </c>
      <c r="C35" s="47" t="str">
        <f>'-------НОВАЯ БАЗА'!D57</f>
        <v xml:space="preserve"> Ивановский сельсовет</v>
      </c>
      <c r="D35" s="48" t="str">
        <f>'-------НОВАЯ БАЗА'!E57</f>
        <v>закрытая</v>
      </c>
      <c r="E35" s="48" t="str">
        <f>'-------НОВАЯ БАЗА'!F57</f>
        <v>ГУПКО "Курскоблжилкомхоз"</v>
      </c>
      <c r="F35" s="140">
        <f>'-------НОВАЯ БАЗА'!G57</f>
        <v>4632024035</v>
      </c>
      <c r="G35" s="143" t="e">
        <f>VLOOKUP(A35,'-------НОВАЯ БАЗА'!$A$6:$AG$487,7+MATCH($G$9,СПИСОК_СТОЛБЦОВ_2,0),0)</f>
        <v>#REF!</v>
      </c>
      <c r="H35" s="138" t="e">
        <f>VLOOKUP(A35,'-------НОВАЯ БАЗА'!$A$6:$AG$487,7+MATCH($H$9,СПИСОК_СТОЛБЦОВ_2,0),0)</f>
        <v>#REF!</v>
      </c>
      <c r="I35" s="144" t="e">
        <f>VLOOKUP(A35,'-------НОВАЯ БАЗА'!$A$6:$AG$487,7+MATCH($I$9,СПИСОК_СТОЛБЦОВ_2,0),0)</f>
        <v>#REF!</v>
      </c>
      <c r="J35" s="49" t="e">
        <f>VLOOKUP(A35,'-------НОВАЯ БАЗА'!$A$6:$AG$487,13+MATCH($J$9,СПИСОК_СТОЛБЦОВ_2,0),0)</f>
        <v>#REF!</v>
      </c>
      <c r="K35" s="50" t="e">
        <f>VLOOKUP(A35,'-------НОВАЯ БАЗА'!$A$6:$AG$487,7+MATCH($K$9,СПИСОК_СТОЛБЦОВ_2,0),0)</f>
        <v>#REF!</v>
      </c>
      <c r="L35" s="51" t="e">
        <f>VLOOKUP(A35,'-------НОВАЯ БАЗА'!$A$6:$AG$487,7+MATCH($L$9,СПИСОК_СТОЛБЦОВ_2,0),0)</f>
        <v>#REF!</v>
      </c>
      <c r="M35" s="162" t="e">
        <f t="shared" si="3"/>
        <v>#REF!</v>
      </c>
      <c r="N35" s="163" t="e">
        <f t="shared" si="4"/>
        <v>#REF!</v>
      </c>
      <c r="O35" s="162" t="e">
        <f t="shared" si="5"/>
        <v>#REF!</v>
      </c>
      <c r="P35" s="163" t="e">
        <f t="shared" si="6"/>
        <v>#REF!</v>
      </c>
      <c r="Q35" s="154" t="e">
        <f t="shared" si="13"/>
        <v>#REF!</v>
      </c>
      <c r="R35" s="172" t="e">
        <f t="shared" si="13"/>
        <v>#REF!</v>
      </c>
      <c r="S35" s="52" t="e">
        <f t="shared" si="8"/>
        <v>#REF!</v>
      </c>
      <c r="T35" s="174" t="e">
        <f t="shared" si="9"/>
        <v>#REF!</v>
      </c>
      <c r="U35" s="174" t="s">
        <v>16</v>
      </c>
      <c r="V35" s="219"/>
      <c r="W35" s="219"/>
    </row>
    <row r="36" spans="1:30" s="31" customFormat="1" ht="15" customHeight="1">
      <c r="A36" s="27">
        <f t="shared" si="12"/>
        <v>27</v>
      </c>
      <c r="B36" s="46" t="str">
        <f>'-------НОВАЯ БАЗА'!B59</f>
        <v>Советский район</v>
      </c>
      <c r="C36" s="47" t="str">
        <f>'-------НОВАЯ БАЗА'!D59</f>
        <v>Советский сельсовет</v>
      </c>
      <c r="D36" s="48" t="str">
        <f>'-------НОВАЯ БАЗА'!E59</f>
        <v>Закрытая</v>
      </c>
      <c r="E36" s="48" t="str">
        <f>'-------НОВАЯ БАЗА'!F59</f>
        <v>ГУПКО "Курскоблжилкомхоз"</v>
      </c>
      <c r="F36" s="140">
        <f>'-------НОВАЯ БАЗА'!G59</f>
        <v>4632024035</v>
      </c>
      <c r="G36" s="143" t="e">
        <f>VLOOKUP(A36,'-------НОВАЯ БАЗА'!$A$6:$AG$487,7+MATCH($G$9,СПИСОК_СТОЛБЦОВ_2,0),0)</f>
        <v>#REF!</v>
      </c>
      <c r="H36" s="138" t="e">
        <f>VLOOKUP(A36,'-------НОВАЯ БАЗА'!$A$6:$AG$487,7+MATCH($H$9,СПИСОК_СТОЛБЦОВ_2,0),0)</f>
        <v>#REF!</v>
      </c>
      <c r="I36" s="144" t="e">
        <f>VLOOKUP(A36,'-------НОВАЯ БАЗА'!$A$6:$AG$487,7+MATCH($I$9,СПИСОК_СТОЛБЦОВ_2,0),0)</f>
        <v>#REF!</v>
      </c>
      <c r="J36" s="49" t="e">
        <f>VLOOKUP(A36,'-------НОВАЯ БАЗА'!$A$6:$AG$487,13+MATCH($J$9,СПИСОК_СТОЛБЦОВ_2,0),0)</f>
        <v>#REF!</v>
      </c>
      <c r="K36" s="50" t="e">
        <f>VLOOKUP(A36,'-------НОВАЯ БАЗА'!$A$6:$AG$487,7+MATCH($K$9,СПИСОК_СТОЛБЦОВ_2,0),0)</f>
        <v>#REF!</v>
      </c>
      <c r="L36" s="51" t="e">
        <f>VLOOKUP(A36,'-------НОВАЯ БАЗА'!$A$6:$AG$487,7+MATCH($L$9,СПИСОК_СТОЛБЦОВ_2,0),0)</f>
        <v>#REF!</v>
      </c>
      <c r="M36" s="162" t="e">
        <f t="shared" si="3"/>
        <v>#REF!</v>
      </c>
      <c r="N36" s="163" t="e">
        <f t="shared" si="4"/>
        <v>#REF!</v>
      </c>
      <c r="O36" s="162" t="e">
        <f t="shared" si="5"/>
        <v>#REF!</v>
      </c>
      <c r="P36" s="163" t="e">
        <f t="shared" si="6"/>
        <v>#REF!</v>
      </c>
      <c r="Q36" s="154" t="e">
        <f t="shared" si="13"/>
        <v>#REF!</v>
      </c>
      <c r="R36" s="172" t="e">
        <f t="shared" si="13"/>
        <v>#REF!</v>
      </c>
      <c r="S36" s="52" t="e">
        <f t="shared" si="8"/>
        <v>#REF!</v>
      </c>
      <c r="T36" s="174" t="e">
        <f t="shared" si="9"/>
        <v>#REF!</v>
      </c>
      <c r="U36" s="174" t="s">
        <v>16</v>
      </c>
      <c r="V36" s="219"/>
      <c r="W36" s="219"/>
      <c r="X36" s="197"/>
    </row>
    <row r="37" spans="1:30" s="31" customFormat="1" ht="15" customHeight="1">
      <c r="A37" s="27">
        <f t="shared" si="12"/>
        <v>28</v>
      </c>
      <c r="B37" s="46" t="str">
        <f>'-------НОВАЯ БАЗА'!B61</f>
        <v>Суджанский район</v>
      </c>
      <c r="C37" s="47" t="str">
        <f>'-------НОВАЯ БАЗА'!D61</f>
        <v>г.Суджа</v>
      </c>
      <c r="D37" s="48" t="str">
        <f>'-------НОВАЯ БАЗА'!E61</f>
        <v>закрытая</v>
      </c>
      <c r="E37" s="48" t="str">
        <f>'-------НОВАЯ БАЗА'!F61</f>
        <v>МУП КЭТС г. Суджи</v>
      </c>
      <c r="F37" s="140">
        <f>'-------НОВАЯ БАЗА'!G61</f>
        <v>4623002116</v>
      </c>
      <c r="G37" s="143" t="e">
        <f>VLOOKUP(A37,'-------НОВАЯ БАЗА'!$A$6:$AG$487,7+MATCH($G$9,СПИСОК_СТОЛБЦОВ_2,0),0)</f>
        <v>#REF!</v>
      </c>
      <c r="H37" s="138" t="e">
        <f>VLOOKUP(A37,'-------НОВАЯ БАЗА'!$A$6:$AG$487,7+MATCH($H$9,СПИСОК_СТОЛБЦОВ_2,0),0)</f>
        <v>#REF!</v>
      </c>
      <c r="I37" s="144" t="e">
        <f>VLOOKUP(A37,'-------НОВАЯ БАЗА'!$A$6:$AG$487,7+MATCH($I$9,СПИСОК_СТОЛБЦОВ_2,0),0)</f>
        <v>#REF!</v>
      </c>
      <c r="J37" s="49" t="e">
        <f>VLOOKUP(A37,'-------НОВАЯ БАЗА'!$A$6:$AG$487,13+MATCH($J$9,СПИСОК_СТОЛБЦОВ_2,0),0)</f>
        <v>#REF!</v>
      </c>
      <c r="K37" s="50" t="e">
        <f>VLOOKUP(A37,'-------НОВАЯ БАЗА'!$A$6:$AG$487,7+MATCH($K$9,СПИСОК_СТОЛБЦОВ_2,0),0)</f>
        <v>#REF!</v>
      </c>
      <c r="L37" s="51" t="e">
        <f>VLOOKUP(A37,'-------НОВАЯ БАЗА'!$A$6:$AG$487,7+MATCH($L$9,СПИСОК_СТОЛБЦОВ_2,0),0)</f>
        <v>#REF!</v>
      </c>
      <c r="M37" s="162" t="e">
        <f t="shared" si="3"/>
        <v>#REF!</v>
      </c>
      <c r="N37" s="163" t="e">
        <f t="shared" si="4"/>
        <v>#REF!</v>
      </c>
      <c r="O37" s="162" t="e">
        <f t="shared" si="5"/>
        <v>#REF!</v>
      </c>
      <c r="P37" s="163" t="e">
        <f t="shared" si="6"/>
        <v>#REF!</v>
      </c>
      <c r="Q37" s="154" t="e">
        <f t="shared" si="13"/>
        <v>#REF!</v>
      </c>
      <c r="R37" s="172" t="e">
        <f t="shared" si="13"/>
        <v>#REF!</v>
      </c>
      <c r="S37" s="52" t="e">
        <f t="shared" si="8"/>
        <v>#REF!</v>
      </c>
      <c r="T37" s="174" t="e">
        <f t="shared" si="9"/>
        <v>#REF!</v>
      </c>
      <c r="U37" s="199" t="s">
        <v>17</v>
      </c>
      <c r="V37" s="219"/>
      <c r="W37" s="219"/>
      <c r="X37" s="197"/>
    </row>
    <row r="38" spans="1:30" s="31" customFormat="1" ht="15" customHeight="1">
      <c r="A38" s="27">
        <f t="shared" si="12"/>
        <v>29</v>
      </c>
      <c r="B38" s="46" t="str">
        <f>'-------НОВАЯ БАЗА'!B63</f>
        <v>Черемисиновский район</v>
      </c>
      <c r="C38" s="47" t="str">
        <f>'-------НОВАЯ БАЗА'!D63</f>
        <v>Краснополянский  сельсовет</v>
      </c>
      <c r="D38" s="48" t="str">
        <f>'-------НОВАЯ БАЗА'!E63</f>
        <v>Закрытая</v>
      </c>
      <c r="E38" s="48" t="str">
        <f>'-------НОВАЯ БАЗА'!F63</f>
        <v xml:space="preserve">ГУПКО "Курскоблжилкомхоз" </v>
      </c>
      <c r="F38" s="140">
        <f>'-------НОВАЯ БАЗА'!G63</f>
        <v>4632024035</v>
      </c>
      <c r="G38" s="143" t="e">
        <f>VLOOKUP(A38,'-------НОВАЯ БАЗА'!$A$6:$AG$487,7+MATCH($G$9,СПИСОК_СТОЛБЦОВ_2,0),0)</f>
        <v>#REF!</v>
      </c>
      <c r="H38" s="138" t="e">
        <f>VLOOKUP(A38,'-------НОВАЯ БАЗА'!$A$6:$AG$487,7+MATCH($H$9,СПИСОК_СТОЛБЦОВ_2,0),0)</f>
        <v>#REF!</v>
      </c>
      <c r="I38" s="144" t="e">
        <f>VLOOKUP(A38,'-------НОВАЯ БАЗА'!$A$6:$AG$487,7+MATCH($I$9,СПИСОК_СТОЛБЦОВ_2,0),0)</f>
        <v>#REF!</v>
      </c>
      <c r="J38" s="49" t="e">
        <f>VLOOKUP(A38,'-------НОВАЯ БАЗА'!$A$6:$AG$487,13+MATCH($J$9,СПИСОК_СТОЛБЦОВ_2,0),0)</f>
        <v>#REF!</v>
      </c>
      <c r="K38" s="50" t="e">
        <f>VLOOKUP(A38,'-------НОВАЯ БАЗА'!$A$6:$AG$487,7+MATCH($K$9,СПИСОК_СТОЛБЦОВ_2,0),0)</f>
        <v>#REF!</v>
      </c>
      <c r="L38" s="51" t="e">
        <f>VLOOKUP(A38,'-------НОВАЯ БАЗА'!$A$6:$AG$487,7+MATCH($L$9,СПИСОК_СТОЛБЦОВ_2,0),0)</f>
        <v>#REF!</v>
      </c>
      <c r="M38" s="162" t="e">
        <f t="shared" si="3"/>
        <v>#REF!</v>
      </c>
      <c r="N38" s="163" t="e">
        <f t="shared" si="4"/>
        <v>#REF!</v>
      </c>
      <c r="O38" s="162" t="e">
        <f t="shared" si="5"/>
        <v>#REF!</v>
      </c>
      <c r="P38" s="163" t="e">
        <f t="shared" si="6"/>
        <v>#REF!</v>
      </c>
      <c r="Q38" s="154" t="e">
        <f t="shared" si="13"/>
        <v>#REF!</v>
      </c>
      <c r="R38" s="172" t="e">
        <f t="shared" si="13"/>
        <v>#REF!</v>
      </c>
      <c r="S38" s="52" t="e">
        <f t="shared" si="8"/>
        <v>#REF!</v>
      </c>
      <c r="T38" s="174" t="e">
        <f t="shared" si="9"/>
        <v>#REF!</v>
      </c>
      <c r="U38" s="174" t="s">
        <v>16</v>
      </c>
      <c r="V38" s="219"/>
      <c r="W38" s="219"/>
      <c r="X38" s="197"/>
    </row>
    <row r="39" spans="1:30" s="31" customFormat="1" ht="15" customHeight="1">
      <c r="A39" s="27">
        <f t="shared" si="12"/>
        <v>30</v>
      </c>
      <c r="B39" s="46" t="str">
        <f>'-------НОВАЯ БАЗА'!B65</f>
        <v>Железногорский район</v>
      </c>
      <c r="C39" s="47" t="str">
        <f>'-------НОВАЯ БАЗА'!D65</f>
        <v>город Железногорск</v>
      </c>
      <c r="D39" s="48" t="str">
        <f>'-------НОВАЯ БАЗА'!E65</f>
        <v>закрытая</v>
      </c>
      <c r="E39" s="48" t="str">
        <f>'-------НОВАЯ БАЗА'!F65</f>
        <v xml:space="preserve">МУП "Гортеплосеть"
</v>
      </c>
      <c r="F39" s="140">
        <f>'-------НОВАЯ БАЗА'!G65</f>
        <v>4633002394</v>
      </c>
      <c r="G39" s="143" t="e">
        <f>VLOOKUP(A39,'-------НОВАЯ БАЗА'!$A$6:$AG$487,7+MATCH($G$9,СПИСОК_СТОЛБЦОВ_2,0),0)</f>
        <v>#REF!</v>
      </c>
      <c r="H39" s="138" t="e">
        <f>VLOOKUP(A39,'-------НОВАЯ БАЗА'!$A$6:$AG$487,7+MATCH($H$9,СПИСОК_СТОЛБЦОВ_2,0),0)</f>
        <v>#REF!</v>
      </c>
      <c r="I39" s="144" t="e">
        <f>VLOOKUP(A39,'-------НОВАЯ БАЗА'!$A$6:$AG$487,7+MATCH($I$9,СПИСОК_СТОЛБЦОВ_2,0),0)</f>
        <v>#REF!</v>
      </c>
      <c r="J39" s="49" t="e">
        <f>VLOOKUP(A39,'-------НОВАЯ БАЗА'!$A$6:$AG$487,13+MATCH($J$9,СПИСОК_СТОЛБЦОВ_2,0),0)</f>
        <v>#REF!</v>
      </c>
      <c r="K39" s="50" t="e">
        <f>VLOOKUP(A39,'-------НОВАЯ БАЗА'!$A$6:$AG$487,7+MATCH($K$9,СПИСОК_СТОЛБЦОВ_2,0),0)</f>
        <v>#REF!</v>
      </c>
      <c r="L39" s="51" t="e">
        <f>VLOOKUP(A39,'-------НОВАЯ БАЗА'!$A$6:$AG$487,7+MATCH($L$9,СПИСОК_СТОЛБЦОВ_2,0),0)</f>
        <v>#REF!</v>
      </c>
      <c r="M39" s="162" t="e">
        <f t="shared" si="3"/>
        <v>#REF!</v>
      </c>
      <c r="N39" s="163" t="e">
        <f t="shared" si="4"/>
        <v>#REF!</v>
      </c>
      <c r="O39" s="162" t="e">
        <f t="shared" si="5"/>
        <v>#REF!</v>
      </c>
      <c r="P39" s="163" t="e">
        <f t="shared" si="6"/>
        <v>#REF!</v>
      </c>
      <c r="Q39" s="154" t="e">
        <f t="shared" si="13"/>
        <v>#REF!</v>
      </c>
      <c r="R39" s="172" t="e">
        <f t="shared" si="13"/>
        <v>#REF!</v>
      </c>
      <c r="S39" s="52" t="e">
        <f t="shared" si="8"/>
        <v>#REF!</v>
      </c>
      <c r="T39" s="174" t="e">
        <f t="shared" si="9"/>
        <v>#REF!</v>
      </c>
      <c r="U39" s="199" t="s">
        <v>16</v>
      </c>
      <c r="V39" s="219"/>
      <c r="W39" s="219"/>
      <c r="X39" s="197"/>
    </row>
    <row r="40" spans="1:30" s="31" customFormat="1" ht="15" customHeight="1">
      <c r="A40" s="27">
        <f t="shared" si="12"/>
        <v>31</v>
      </c>
      <c r="B40" s="46" t="str">
        <f>'-------НОВАЯ БАЗА'!B67</f>
        <v>Железногорский район</v>
      </c>
      <c r="C40" s="47" t="str">
        <f>'-------НОВАЯ БАЗА'!D67</f>
        <v>город Железногорск</v>
      </c>
      <c r="D40" s="48" t="str">
        <f>'-------НОВАЯ БАЗА'!E67</f>
        <v>закрытая</v>
      </c>
      <c r="E40" s="48" t="str">
        <f>'-------НОВАЯ БАЗА'!F67</f>
        <v>ООО "Комфорт"</v>
      </c>
      <c r="F40" s="140">
        <f>'-------НОВАЯ БАЗА'!G67</f>
        <v>4633022993</v>
      </c>
      <c r="G40" s="143" t="e">
        <f>VLOOKUP(A40,'-------НОВАЯ БАЗА'!$A$6:$AG$487,7+MATCH($G$9,СПИСОК_СТОЛБЦОВ_2,0),0)</f>
        <v>#REF!</v>
      </c>
      <c r="H40" s="138" t="e">
        <f>VLOOKUP(A40,'-------НОВАЯ БАЗА'!$A$6:$AG$487,7+MATCH($H$9,СПИСОК_СТОЛБЦОВ_2,0),0)</f>
        <v>#REF!</v>
      </c>
      <c r="I40" s="144" t="e">
        <f>VLOOKUP(A40,'-------НОВАЯ БАЗА'!$A$6:$AG$487,7+MATCH($I$9,СПИСОК_СТОЛБЦОВ_2,0),0)</f>
        <v>#REF!</v>
      </c>
      <c r="J40" s="49" t="e">
        <f>VLOOKUP(A40,'-------НОВАЯ БАЗА'!$A$6:$AG$487,13+MATCH($J$9,СПИСОК_СТОЛБЦОВ_2,0),0)</f>
        <v>#REF!</v>
      </c>
      <c r="K40" s="50" t="e">
        <f>VLOOKUP(A40,'-------НОВАЯ БАЗА'!$A$6:$AG$487,7+MATCH($K$9,СПИСОК_СТОЛБЦОВ_2,0),0)</f>
        <v>#REF!</v>
      </c>
      <c r="L40" s="51" t="e">
        <f>VLOOKUP(A40,'-------НОВАЯ БАЗА'!$A$6:$AG$487,7+MATCH($L$9,СПИСОК_СТОЛБЦОВ_2,0),0)</f>
        <v>#REF!</v>
      </c>
      <c r="M40" s="162" t="e">
        <f t="shared" si="3"/>
        <v>#REF!</v>
      </c>
      <c r="N40" s="163" t="e">
        <f t="shared" si="4"/>
        <v>#REF!</v>
      </c>
      <c r="O40" s="162" t="e">
        <f t="shared" si="5"/>
        <v>#REF!</v>
      </c>
      <c r="P40" s="163" t="e">
        <f t="shared" si="6"/>
        <v>#REF!</v>
      </c>
      <c r="Q40" s="154" t="e">
        <f t="shared" si="13"/>
        <v>#REF!</v>
      </c>
      <c r="R40" s="172" t="e">
        <f t="shared" si="13"/>
        <v>#REF!</v>
      </c>
      <c r="S40" s="52" t="e">
        <f t="shared" si="8"/>
        <v>#REF!</v>
      </c>
      <c r="T40" s="174" t="e">
        <f t="shared" si="9"/>
        <v>#REF!</v>
      </c>
      <c r="U40" s="199" t="s">
        <v>17</v>
      </c>
      <c r="V40" s="219"/>
      <c r="W40" s="219"/>
      <c r="X40" s="197"/>
    </row>
    <row r="41" spans="1:30" s="31" customFormat="1" ht="15" customHeight="1">
      <c r="A41" s="27">
        <f t="shared" si="12"/>
        <v>32</v>
      </c>
      <c r="B41" s="46" t="str">
        <f>'-------НОВАЯ БАЗА'!B69</f>
        <v>Железногорский район</v>
      </c>
      <c r="C41" s="47" t="str">
        <f>'-------НОВАЯ БАЗА'!D69</f>
        <v>город Железногорск</v>
      </c>
      <c r="D41" s="48" t="str">
        <f>'-------НОВАЯ БАЗА'!E69</f>
        <v>закрытая</v>
      </c>
      <c r="E41" s="48" t="str">
        <f>'-------НОВАЯ БАЗА'!F69</f>
        <v>ООО "Жилсервис ЗЖБИ-3"</v>
      </c>
      <c r="F41" s="140">
        <f>'-------НОВАЯ БАЗА'!G69</f>
        <v>4633039010</v>
      </c>
      <c r="G41" s="143" t="e">
        <f>VLOOKUP(A41,'-------НОВАЯ БАЗА'!$A$6:$AG$487,7+MATCH($G$9,СПИСОК_СТОЛБЦОВ_2,0),0)</f>
        <v>#REF!</v>
      </c>
      <c r="H41" s="138" t="e">
        <f>VLOOKUP(A41,'-------НОВАЯ БАЗА'!$A$6:$AG$487,7+MATCH($H$9,СПИСОК_СТОЛБЦОВ_2,0),0)</f>
        <v>#REF!</v>
      </c>
      <c r="I41" s="144" t="e">
        <f>VLOOKUP(A41,'-------НОВАЯ БАЗА'!$A$6:$AG$487,7+MATCH($I$9,СПИСОК_СТОЛБЦОВ_2,0),0)</f>
        <v>#REF!</v>
      </c>
      <c r="J41" s="49" t="e">
        <f>VLOOKUP(A41,'-------НОВАЯ БАЗА'!$A$6:$AG$487,13+MATCH($J$9,СПИСОК_СТОЛБЦОВ_2,0),0)</f>
        <v>#REF!</v>
      </c>
      <c r="K41" s="50" t="e">
        <f>VLOOKUP(A41,'-------НОВАЯ БАЗА'!$A$6:$AG$487,7+MATCH($K$9,СПИСОК_СТОЛБЦОВ_2,0),0)</f>
        <v>#REF!</v>
      </c>
      <c r="L41" s="51" t="e">
        <f>VLOOKUP(A41,'-------НОВАЯ БАЗА'!$A$6:$AG$487,7+MATCH($L$9,СПИСОК_СТОЛБЦОВ_2,0),0)</f>
        <v>#REF!</v>
      </c>
      <c r="M41" s="162" t="e">
        <f t="shared" si="3"/>
        <v>#REF!</v>
      </c>
      <c r="N41" s="163" t="e">
        <f t="shared" si="4"/>
        <v>#REF!</v>
      </c>
      <c r="O41" s="162" t="e">
        <f t="shared" si="5"/>
        <v>#REF!</v>
      </c>
      <c r="P41" s="163" t="e">
        <f t="shared" si="6"/>
        <v>#REF!</v>
      </c>
      <c r="Q41" s="154" t="e">
        <f t="shared" si="13"/>
        <v>#REF!</v>
      </c>
      <c r="R41" s="172" t="e">
        <f t="shared" si="13"/>
        <v>#REF!</v>
      </c>
      <c r="S41" s="52" t="e">
        <f t="shared" si="8"/>
        <v>#REF!</v>
      </c>
      <c r="T41" s="174" t="e">
        <f t="shared" si="9"/>
        <v>#REF!</v>
      </c>
      <c r="U41" s="199" t="s">
        <v>17</v>
      </c>
      <c r="V41" s="219"/>
      <c r="W41" s="219"/>
      <c r="X41" s="197"/>
    </row>
    <row r="42" spans="1:30" s="31" customFormat="1" ht="15" customHeight="1">
      <c r="A42" s="27">
        <f t="shared" si="12"/>
        <v>33</v>
      </c>
      <c r="B42" s="46" t="str">
        <f>'-------НОВАЯ БАЗА'!B71</f>
        <v>Курский район</v>
      </c>
      <c r="C42" s="47" t="str">
        <f>'-------НОВАЯ БАЗА'!D71</f>
        <v>город Курск</v>
      </c>
      <c r="D42" s="48" t="str">
        <f>'-------НОВАЯ БАЗА'!E71</f>
        <v>открытая</v>
      </c>
      <c r="E42" s="48" t="str">
        <f>'-------НОВАЯ БАЗА'!F71</f>
        <v>Курский завод "Маяк" - филиал АО "Нижегородское научно-производственное объединение имени М.В.Фрунзе"</v>
      </c>
      <c r="F42" s="140">
        <f>'-------НОВАЯ БАЗА'!G71</f>
        <v>5261077695</v>
      </c>
      <c r="G42" s="143" t="e">
        <f>VLOOKUP(A42,'-------НОВАЯ БАЗА'!$A$6:$AG$487,7+MATCH($G$9,СПИСОК_СТОЛБЦОВ_2,0),0)</f>
        <v>#REF!</v>
      </c>
      <c r="H42" s="138" t="e">
        <f>VLOOKUP(A42,'-------НОВАЯ БАЗА'!$A$6:$AG$487,7+MATCH($H$9,СПИСОК_СТОЛБЦОВ_2,0),0)</f>
        <v>#REF!</v>
      </c>
      <c r="I42" s="144" t="e">
        <f>VLOOKUP(A42,'-------НОВАЯ БАЗА'!$A$6:$AG$487,7+MATCH($I$9,СПИСОК_СТОЛБЦОВ_2,0),0)</f>
        <v>#REF!</v>
      </c>
      <c r="J42" s="49" t="e">
        <f>VLOOKUP(A42,'-------НОВАЯ БАЗА'!$A$6:$AG$487,13+MATCH($J$9,СПИСОК_СТОЛБЦОВ_2,0),0)</f>
        <v>#REF!</v>
      </c>
      <c r="K42" s="50" t="e">
        <f>VLOOKUP(A42,'-------НОВАЯ БАЗА'!$A$6:$AG$487,7+MATCH($K$9,СПИСОК_СТОЛБЦОВ_2,0),0)</f>
        <v>#REF!</v>
      </c>
      <c r="L42" s="51" t="e">
        <f>VLOOKUP(A42,'-------НОВАЯ БАЗА'!$A$6:$AG$487,7+MATCH($L$9,СПИСОК_СТОЛБЦОВ_2,0),0)</f>
        <v>#REF!</v>
      </c>
      <c r="M42" s="162" t="e">
        <f t="shared" si="3"/>
        <v>#REF!</v>
      </c>
      <c r="N42" s="163" t="e">
        <f t="shared" si="4"/>
        <v>#REF!</v>
      </c>
      <c r="O42" s="162" t="e">
        <f t="shared" si="5"/>
        <v>#REF!</v>
      </c>
      <c r="P42" s="163" t="e">
        <f t="shared" si="6"/>
        <v>#REF!</v>
      </c>
      <c r="Q42" s="154" t="e">
        <f t="shared" si="13"/>
        <v>#REF!</v>
      </c>
      <c r="R42" s="172" t="e">
        <f t="shared" si="13"/>
        <v>#REF!</v>
      </c>
      <c r="S42" s="52" t="e">
        <f t="shared" si="8"/>
        <v>#REF!</v>
      </c>
      <c r="T42" s="174" t="e">
        <f t="shared" si="9"/>
        <v>#REF!</v>
      </c>
      <c r="U42" s="199" t="s">
        <v>16</v>
      </c>
      <c r="V42" s="219"/>
      <c r="W42" s="219"/>
      <c r="X42" s="197"/>
    </row>
    <row r="43" spans="1:30" s="31" customFormat="1" ht="15" customHeight="1">
      <c r="A43" s="27">
        <f t="shared" si="12"/>
        <v>34</v>
      </c>
      <c r="B43" s="46" t="str">
        <f>'-------НОВАЯ БАЗА'!B73</f>
        <v>Курский район</v>
      </c>
      <c r="C43" s="47" t="str">
        <f>'-------НОВАЯ БАЗА'!D73</f>
        <v>город Курск</v>
      </c>
      <c r="D43" s="48" t="str">
        <f>'-------НОВАЯ БАЗА'!E73</f>
        <v>открытая</v>
      </c>
      <c r="E43" s="48" t="str">
        <f>'-------НОВАЯ БАЗА'!F73</f>
        <v>ООО "Теплогенерирующая компания"</v>
      </c>
      <c r="F43" s="140">
        <f>'-------НОВАЯ БАЗА'!G73</f>
        <v>4632068226</v>
      </c>
      <c r="G43" s="143" t="e">
        <f>VLOOKUP(A43,'-------НОВАЯ БАЗА'!$A$6:$AG$487,7+MATCH($G$9,СПИСОК_СТОЛБЦОВ_2,0),0)</f>
        <v>#REF!</v>
      </c>
      <c r="H43" s="138" t="e">
        <f>VLOOKUP(A43,'-------НОВАЯ БАЗА'!$A$6:$AG$487,7+MATCH($H$9,СПИСОК_СТОЛБЦОВ_2,0),0)</f>
        <v>#REF!</v>
      </c>
      <c r="I43" s="144" t="e">
        <f>VLOOKUP(A43,'-------НОВАЯ БАЗА'!$A$6:$AG$487,7+MATCH($I$9,СПИСОК_СТОЛБЦОВ_2,0),0)</f>
        <v>#REF!</v>
      </c>
      <c r="J43" s="49" t="e">
        <f>VLOOKUP(A43,'-------НОВАЯ БАЗА'!$A$6:$AG$487,13+MATCH($J$9,СПИСОК_СТОЛБЦОВ_2,0),0)</f>
        <v>#REF!</v>
      </c>
      <c r="K43" s="50" t="e">
        <f>VLOOKUP(A43,'-------НОВАЯ БАЗА'!$A$6:$AG$487,7+MATCH($K$9,СПИСОК_СТОЛБЦОВ_2,0),0)</f>
        <v>#REF!</v>
      </c>
      <c r="L43" s="51" t="e">
        <f>VLOOKUP(A43,'-------НОВАЯ БАЗА'!$A$6:$AG$487,7+MATCH($L$9,СПИСОК_СТОЛБЦОВ_2,0),0)</f>
        <v>#REF!</v>
      </c>
      <c r="M43" s="162" t="e">
        <f t="shared" si="3"/>
        <v>#REF!</v>
      </c>
      <c r="N43" s="163" t="e">
        <f t="shared" si="4"/>
        <v>#REF!</v>
      </c>
      <c r="O43" s="162" t="e">
        <f t="shared" si="5"/>
        <v>#REF!</v>
      </c>
      <c r="P43" s="163" t="e">
        <f t="shared" si="6"/>
        <v>#REF!</v>
      </c>
      <c r="Q43" s="154" t="e">
        <f t="shared" si="13"/>
        <v>#REF!</v>
      </c>
      <c r="R43" s="172" t="e">
        <f t="shared" si="13"/>
        <v>#REF!</v>
      </c>
      <c r="S43" s="52" t="e">
        <f t="shared" si="8"/>
        <v>#REF!</v>
      </c>
      <c r="T43" s="174" t="e">
        <f t="shared" si="9"/>
        <v>#REF!</v>
      </c>
      <c r="U43" s="199" t="s">
        <v>16</v>
      </c>
      <c r="V43" s="219"/>
      <c r="W43" s="219"/>
      <c r="X43" s="197"/>
    </row>
    <row r="44" spans="1:30" s="31" customFormat="1" ht="15" customHeight="1">
      <c r="A44" s="27">
        <f t="shared" si="12"/>
        <v>35</v>
      </c>
      <c r="B44" s="46" t="str">
        <f>'-------НОВАЯ БАЗА'!B75</f>
        <v>Курский район</v>
      </c>
      <c r="C44" s="47" t="str">
        <f>'-------НОВАЯ БАЗА'!D75</f>
        <v>город Курск</v>
      </c>
      <c r="D44" s="48" t="str">
        <f>'-------НОВАЯ БАЗА'!E75</f>
        <v>Закрытая</v>
      </c>
      <c r="E44" s="48" t="str">
        <f>'-------НОВАЯ БАЗА'!F75</f>
        <v xml:space="preserve">ГУПКО "Курскоблжилкомхоз"                       </v>
      </c>
      <c r="F44" s="140">
        <f>'-------НОВАЯ БАЗА'!G75</f>
        <v>4632024035</v>
      </c>
      <c r="G44" s="143" t="e">
        <f>VLOOKUP(A44,'-------НОВАЯ БАЗА'!$A$6:$AG$487,7+MATCH($G$9,СПИСОК_СТОЛБЦОВ_2,0),0)</f>
        <v>#REF!</v>
      </c>
      <c r="H44" s="138" t="e">
        <f>VLOOKUP(A44,'-------НОВАЯ БАЗА'!$A$6:$AG$487,7+MATCH($H$9,СПИСОК_СТОЛБЦОВ_2,0),0)</f>
        <v>#REF!</v>
      </c>
      <c r="I44" s="144" t="e">
        <f>VLOOKUP(A44,'-------НОВАЯ БАЗА'!$A$6:$AG$487,7+MATCH($I$9,СПИСОК_СТОЛБЦОВ_2,0),0)</f>
        <v>#REF!</v>
      </c>
      <c r="J44" s="49" t="e">
        <f>VLOOKUP(A44,'-------НОВАЯ БАЗА'!$A$6:$AG$487,13+MATCH($J$9,СПИСОК_СТОЛБЦОВ_2,0),0)</f>
        <v>#REF!</v>
      </c>
      <c r="K44" s="50" t="e">
        <f>VLOOKUP(A44,'-------НОВАЯ БАЗА'!$A$6:$AG$487,7+MATCH($K$9,СПИСОК_СТОЛБЦОВ_2,0),0)</f>
        <v>#REF!</v>
      </c>
      <c r="L44" s="51" t="e">
        <f>VLOOKUP(A44,'-------НОВАЯ БАЗА'!$A$6:$AG$487,7+MATCH($L$9,СПИСОК_СТОЛБЦОВ_2,0),0)</f>
        <v>#REF!</v>
      </c>
      <c r="M44" s="162" t="e">
        <f t="shared" si="3"/>
        <v>#REF!</v>
      </c>
      <c r="N44" s="163" t="e">
        <f t="shared" si="4"/>
        <v>#REF!</v>
      </c>
      <c r="O44" s="162" t="e">
        <f t="shared" si="5"/>
        <v>#REF!</v>
      </c>
      <c r="P44" s="163" t="e">
        <f t="shared" si="6"/>
        <v>#REF!</v>
      </c>
      <c r="Q44" s="154" t="e">
        <f t="shared" si="13"/>
        <v>#REF!</v>
      </c>
      <c r="R44" s="172" t="e">
        <f t="shared" si="13"/>
        <v>#REF!</v>
      </c>
      <c r="S44" s="52" t="e">
        <f t="shared" si="8"/>
        <v>#REF!</v>
      </c>
      <c r="T44" s="174" t="e">
        <f t="shared" si="9"/>
        <v>#REF!</v>
      </c>
      <c r="U44" s="174" t="s">
        <v>16</v>
      </c>
      <c r="V44" s="219"/>
      <c r="W44" s="219"/>
      <c r="X44" s="197"/>
    </row>
    <row r="45" spans="1:30" s="31" customFormat="1" ht="15" customHeight="1">
      <c r="A45" s="27">
        <f t="shared" si="12"/>
        <v>36</v>
      </c>
      <c r="B45" s="46" t="str">
        <f>'-------НОВАЯ БАЗА'!B77</f>
        <v>Курский район</v>
      </c>
      <c r="C45" s="47" t="str">
        <f>'-------НОВАЯ БАЗА'!D77</f>
        <v>город Курск</v>
      </c>
      <c r="D45" s="48" t="str">
        <f>'-------НОВАЯ БАЗА'!E77</f>
        <v>Закрытая</v>
      </c>
      <c r="E45" s="48" t="str">
        <f>'-------НОВАЯ БАЗА'!F77</f>
        <v xml:space="preserve">ГУПКО "Курскоблжилкомхоз"                       </v>
      </c>
      <c r="F45" s="140">
        <f>'-------НОВАЯ БАЗА'!G77</f>
        <v>4632024035</v>
      </c>
      <c r="G45" s="143" t="e">
        <f>VLOOKUP(A45,'-------НОВАЯ БАЗА'!$A$6:$AG$487,7+MATCH($G$9,СПИСОК_СТОЛБЦОВ_2,0),0)</f>
        <v>#REF!</v>
      </c>
      <c r="H45" s="138" t="e">
        <f>VLOOKUP(A45,'-------НОВАЯ БАЗА'!$A$6:$AG$487,7+MATCH($H$9,СПИСОК_СТОЛБЦОВ_2,0),0)</f>
        <v>#REF!</v>
      </c>
      <c r="I45" s="144" t="e">
        <f>VLOOKUP(A45,'-------НОВАЯ БАЗА'!$A$6:$AG$487,7+MATCH($I$9,СПИСОК_СТОЛБЦОВ_2,0),0)</f>
        <v>#REF!</v>
      </c>
      <c r="J45" s="49" t="e">
        <f>VLOOKUP(A45,'-------НОВАЯ БАЗА'!$A$6:$AG$487,13+MATCH($J$9,СПИСОК_СТОЛБЦОВ_2,0),0)</f>
        <v>#REF!</v>
      </c>
      <c r="K45" s="50" t="e">
        <f>VLOOKUP(A45,'-------НОВАЯ БАЗА'!$A$6:$AG$487,7+MATCH($K$9,СПИСОК_СТОЛБЦОВ_2,0),0)</f>
        <v>#REF!</v>
      </c>
      <c r="L45" s="51" t="e">
        <f>VLOOKUP(A45,'-------НОВАЯ БАЗА'!$A$6:$AG$487,7+MATCH($L$9,СПИСОК_СТОЛБЦОВ_2,0),0)</f>
        <v>#REF!</v>
      </c>
      <c r="M45" s="162" t="e">
        <f t="shared" si="3"/>
        <v>#REF!</v>
      </c>
      <c r="N45" s="163" t="e">
        <f t="shared" si="4"/>
        <v>#REF!</v>
      </c>
      <c r="O45" s="162" t="e">
        <f t="shared" si="5"/>
        <v>#REF!</v>
      </c>
      <c r="P45" s="163" t="e">
        <f t="shared" si="6"/>
        <v>#REF!</v>
      </c>
      <c r="Q45" s="154" t="e">
        <f t="shared" si="13"/>
        <v>#REF!</v>
      </c>
      <c r="R45" s="172" t="e">
        <f t="shared" si="13"/>
        <v>#REF!</v>
      </c>
      <c r="S45" s="52" t="e">
        <f t="shared" si="8"/>
        <v>#REF!</v>
      </c>
      <c r="T45" s="174" t="e">
        <f t="shared" si="9"/>
        <v>#REF!</v>
      </c>
      <c r="U45" s="174" t="s">
        <v>16</v>
      </c>
      <c r="V45" s="219"/>
      <c r="W45" s="219"/>
      <c r="X45" s="197"/>
    </row>
    <row r="46" spans="1:30" s="31" customFormat="1" ht="15" customHeight="1">
      <c r="A46" s="27">
        <f t="shared" si="12"/>
        <v>37</v>
      </c>
      <c r="B46" s="46" t="str">
        <f>'-------НОВАЯ БАЗА'!B79</f>
        <v>Курский район</v>
      </c>
      <c r="C46" s="47" t="str">
        <f>'-------НОВАЯ БАЗА'!D79</f>
        <v>город Курск</v>
      </c>
      <c r="D46" s="48" t="str">
        <f>'-------НОВАЯ БАЗА'!E79</f>
        <v>закрытая</v>
      </c>
      <c r="E46" s="48" t="str">
        <f>'-------НОВАЯ БАЗА'!F79</f>
        <v xml:space="preserve">АО "Квадра" (филиал "Курская генерация") </v>
      </c>
      <c r="F46" s="140">
        <f>'-------НОВАЯ БАЗА'!G79</f>
        <v>6829012680</v>
      </c>
      <c r="G46" s="143" t="e">
        <f>VLOOKUP(A46,'-------НОВАЯ БАЗА'!$A$6:$AG$487,7+MATCH($G$9,СПИСОК_СТОЛБЦОВ_2,0),0)</f>
        <v>#REF!</v>
      </c>
      <c r="H46" s="138" t="e">
        <f>VLOOKUP(A46,'-------НОВАЯ БАЗА'!$A$6:$AG$487,7+MATCH($H$9,СПИСОК_СТОЛБЦОВ_2,0),0)</f>
        <v>#REF!</v>
      </c>
      <c r="I46" s="144" t="e">
        <f>VLOOKUP(A46,'-------НОВАЯ БАЗА'!$A$6:$AG$487,7+MATCH($I$9,СПИСОК_СТОЛБЦОВ_2,0),0)</f>
        <v>#REF!</v>
      </c>
      <c r="J46" s="49" t="e">
        <f>VLOOKUP(A46,'-------НОВАЯ БАЗА'!$A$6:$AG$487,13+MATCH($J$9,СПИСОК_СТОЛБЦОВ_2,0),0)</f>
        <v>#REF!</v>
      </c>
      <c r="K46" s="50" t="e">
        <f>VLOOKUP(A46,'-------НОВАЯ БАЗА'!$A$6:$AG$487,7+MATCH($K$9,СПИСОК_СТОЛБЦОВ_2,0),0)</f>
        <v>#REF!</v>
      </c>
      <c r="L46" s="51" t="e">
        <f>VLOOKUP(A46,'-------НОВАЯ БАЗА'!$A$6:$AG$487,7+MATCH($L$9,СПИСОК_СТОЛБЦОВ_2,0),0)</f>
        <v>#REF!</v>
      </c>
      <c r="M46" s="162" t="e">
        <f t="shared" si="3"/>
        <v>#REF!</v>
      </c>
      <c r="N46" s="163" t="e">
        <f t="shared" si="4"/>
        <v>#REF!</v>
      </c>
      <c r="O46" s="162" t="e">
        <f t="shared" si="5"/>
        <v>#REF!</v>
      </c>
      <c r="P46" s="163" t="e">
        <f t="shared" si="6"/>
        <v>#REF!</v>
      </c>
      <c r="Q46" s="154" t="e">
        <f t="shared" si="13"/>
        <v>#REF!</v>
      </c>
      <c r="R46" s="172" t="e">
        <f t="shared" si="13"/>
        <v>#REF!</v>
      </c>
      <c r="S46" s="52" t="e">
        <f t="shared" si="8"/>
        <v>#REF!</v>
      </c>
      <c r="T46" s="174" t="e">
        <f t="shared" si="9"/>
        <v>#REF!</v>
      </c>
      <c r="U46" s="199" t="s">
        <v>16</v>
      </c>
      <c r="V46" s="219"/>
      <c r="W46" s="219"/>
      <c r="X46" s="197"/>
    </row>
    <row r="47" spans="1:30" s="31" customFormat="1" ht="15" customHeight="1">
      <c r="A47" s="27">
        <f t="shared" si="12"/>
        <v>38</v>
      </c>
      <c r="B47" s="46" t="str">
        <f>'-------НОВАЯ БАЗА'!B81</f>
        <v>Курский район</v>
      </c>
      <c r="C47" s="47" t="str">
        <f>'-------НОВАЯ БАЗА'!D81</f>
        <v>город Курск</v>
      </c>
      <c r="D47" s="48" t="str">
        <f>'-------НОВАЯ БАЗА'!E81</f>
        <v>открытая</v>
      </c>
      <c r="E47" s="48" t="str">
        <f>'-------НОВАЯ БАЗА'!F81</f>
        <v xml:space="preserve">АО "Квадра" (филиал "Курская генерация") </v>
      </c>
      <c r="F47" s="140">
        <f>'-------НОВАЯ БАЗА'!G81</f>
        <v>6829012680</v>
      </c>
      <c r="G47" s="143" t="e">
        <f>VLOOKUP(A47,'-------НОВАЯ БАЗА'!$A$6:$AG$487,7+MATCH($G$9,СПИСОК_СТОЛБЦОВ_2,0),0)</f>
        <v>#REF!</v>
      </c>
      <c r="H47" s="138" t="e">
        <f>VLOOKUP(A47,'-------НОВАЯ БАЗА'!$A$6:$AG$487,7+MATCH($H$9,СПИСОК_СТОЛБЦОВ_2,0),0)</f>
        <v>#REF!</v>
      </c>
      <c r="I47" s="144" t="e">
        <f>VLOOKUP(A47,'-------НОВАЯ БАЗА'!$A$6:$AG$487,7+MATCH($I$9,СПИСОК_СТОЛБЦОВ_2,0),0)</f>
        <v>#REF!</v>
      </c>
      <c r="J47" s="49" t="e">
        <f>VLOOKUP(A47,'-------НОВАЯ БАЗА'!$A$6:$AG$487,13+MATCH($J$9,СПИСОК_СТОЛБЦОВ_2,0),0)</f>
        <v>#REF!</v>
      </c>
      <c r="K47" s="50" t="e">
        <f>VLOOKUP(A47,'-------НОВАЯ БАЗА'!$A$6:$AG$487,7+MATCH($K$9,СПИСОК_СТОЛБЦОВ_2,0),0)</f>
        <v>#REF!</v>
      </c>
      <c r="L47" s="51" t="e">
        <f>VLOOKUP(A47,'-------НОВАЯ БАЗА'!$A$6:$AG$487,7+MATCH($L$9,СПИСОК_СТОЛБЦОВ_2,0),0)</f>
        <v>#REF!</v>
      </c>
      <c r="M47" s="162" t="e">
        <f t="shared" si="3"/>
        <v>#REF!</v>
      </c>
      <c r="N47" s="163" t="e">
        <f t="shared" si="4"/>
        <v>#REF!</v>
      </c>
      <c r="O47" s="162" t="e">
        <f t="shared" si="5"/>
        <v>#REF!</v>
      </c>
      <c r="P47" s="163" t="e">
        <f t="shared" si="6"/>
        <v>#REF!</v>
      </c>
      <c r="Q47" s="154" t="e">
        <f t="shared" si="13"/>
        <v>#REF!</v>
      </c>
      <c r="R47" s="172" t="e">
        <f t="shared" si="13"/>
        <v>#REF!</v>
      </c>
      <c r="S47" s="52" t="e">
        <f t="shared" si="8"/>
        <v>#REF!</v>
      </c>
      <c r="T47" s="174" t="e">
        <f t="shared" si="9"/>
        <v>#REF!</v>
      </c>
      <c r="U47" s="199" t="s">
        <v>16</v>
      </c>
      <c r="V47" s="219"/>
      <c r="W47" s="219"/>
      <c r="X47" s="197"/>
    </row>
    <row r="48" spans="1:30" s="31" customFormat="1" ht="15" customHeight="1">
      <c r="A48" s="27">
        <f t="shared" si="12"/>
        <v>39</v>
      </c>
      <c r="B48" s="46" t="str">
        <f>'-------НОВАЯ БАЗА'!B83</f>
        <v>Курский район</v>
      </c>
      <c r="C48" s="47" t="str">
        <f>'-------НОВАЯ БАЗА'!D83</f>
        <v>город Курск</v>
      </c>
      <c r="D48" s="48" t="str">
        <f>'-------НОВАЯ БАЗА'!E83</f>
        <v>закрытая</v>
      </c>
      <c r="E48" s="48" t="str">
        <f>'-------НОВАЯ БАЗА'!F83</f>
        <v xml:space="preserve">МУП "Курские городские коммунальные тепловые сети"
</v>
      </c>
      <c r="F48" s="140">
        <f>'-------НОВАЯ БАЗА'!G83</f>
        <v>4632000330</v>
      </c>
      <c r="G48" s="143" t="e">
        <f>VLOOKUP(A48,'-------НОВАЯ БАЗА'!$A$6:$AG$487,7+MATCH($G$9,СПИСОК_СТОЛБЦОВ_2,0),0)</f>
        <v>#REF!</v>
      </c>
      <c r="H48" s="138" t="e">
        <f>VLOOKUP(A48,'-------НОВАЯ БАЗА'!$A$6:$AG$487,7+MATCH($H$9,СПИСОК_СТОЛБЦОВ_2,0),0)</f>
        <v>#REF!</v>
      </c>
      <c r="I48" s="144" t="e">
        <f>VLOOKUP(A48,'-------НОВАЯ БАЗА'!$A$6:$AG$487,7+MATCH($I$9,СПИСОК_СТОЛБЦОВ_2,0),0)</f>
        <v>#REF!</v>
      </c>
      <c r="J48" s="49" t="e">
        <f>VLOOKUP(A48,'-------НОВАЯ БАЗА'!$A$6:$AG$487,13+MATCH($J$9,СПИСОК_СТОЛБЦОВ_2,0),0)</f>
        <v>#REF!</v>
      </c>
      <c r="K48" s="50" t="e">
        <f>VLOOKUP(A48,'-------НОВАЯ БАЗА'!$A$6:$AG$487,7+MATCH($K$9,СПИСОК_СТОЛБЦОВ_2,0),0)</f>
        <v>#REF!</v>
      </c>
      <c r="L48" s="51" t="e">
        <f>VLOOKUP(A48,'-------НОВАЯ БАЗА'!$A$6:$AG$487,7+MATCH($L$9,СПИСОК_СТОЛБЦОВ_2,0),0)</f>
        <v>#REF!</v>
      </c>
      <c r="M48" s="162" t="e">
        <f t="shared" si="3"/>
        <v>#REF!</v>
      </c>
      <c r="N48" s="163" t="e">
        <f t="shared" si="4"/>
        <v>#REF!</v>
      </c>
      <c r="O48" s="162" t="e">
        <f t="shared" si="5"/>
        <v>#REF!</v>
      </c>
      <c r="P48" s="163" t="e">
        <f t="shared" si="6"/>
        <v>#REF!</v>
      </c>
      <c r="Q48" s="154" t="e">
        <f t="shared" si="13"/>
        <v>#REF!</v>
      </c>
      <c r="R48" s="172" t="e">
        <f t="shared" si="13"/>
        <v>#REF!</v>
      </c>
      <c r="S48" s="52" t="e">
        <f t="shared" si="8"/>
        <v>#REF!</v>
      </c>
      <c r="T48" s="174" t="e">
        <f t="shared" si="9"/>
        <v>#REF!</v>
      </c>
      <c r="U48" s="199" t="s">
        <v>16</v>
      </c>
      <c r="V48" s="219"/>
      <c r="W48" s="219"/>
      <c r="X48" s="197"/>
    </row>
    <row r="49" spans="1:24" s="31" customFormat="1" ht="15" customHeight="1">
      <c r="A49" s="27">
        <f t="shared" si="12"/>
        <v>40</v>
      </c>
      <c r="B49" s="46" t="str">
        <f>'-------НОВАЯ БАЗА'!B85</f>
        <v>Курский район</v>
      </c>
      <c r="C49" s="47" t="str">
        <f>'-------НОВАЯ БАЗА'!D85</f>
        <v>город Курск</v>
      </c>
      <c r="D49" s="48" t="str">
        <f>'-------НОВАЯ БАЗА'!E85</f>
        <v>закрытая</v>
      </c>
      <c r="E49" s="48" t="str">
        <f>'-------НОВАЯ БАЗА'!F85</f>
        <v>ООО "Энергосервисная компания ЖБК-1"</v>
      </c>
      <c r="F49" s="140">
        <f>'-------НОВАЯ БАЗА'!G85</f>
        <v>3123389689</v>
      </c>
      <c r="G49" s="143" t="e">
        <f>VLOOKUP(A49,'-------НОВАЯ БАЗА'!$A$6:$AG$487,7+MATCH($G$9,СПИСОК_СТОЛБЦОВ_2,0),0)</f>
        <v>#REF!</v>
      </c>
      <c r="H49" s="138" t="e">
        <f>VLOOKUP(A49,'-------НОВАЯ БАЗА'!$A$6:$AG$487,7+MATCH($H$9,СПИСОК_СТОЛБЦОВ_2,0),0)</f>
        <v>#REF!</v>
      </c>
      <c r="I49" s="144" t="e">
        <f>VLOOKUP(A49,'-------НОВАЯ БАЗА'!$A$6:$AG$487,7+MATCH($I$9,СПИСОК_СТОЛБЦОВ_2,0),0)</f>
        <v>#REF!</v>
      </c>
      <c r="J49" s="49" t="e">
        <f>VLOOKUP(A49,'-------НОВАЯ БАЗА'!$A$6:$AG$487,13+MATCH($J$9,СПИСОК_СТОЛБЦОВ_2,0),0)</f>
        <v>#REF!</v>
      </c>
      <c r="K49" s="50" t="e">
        <f>VLOOKUP(A49,'-------НОВАЯ БАЗА'!$A$6:$AG$487,7+MATCH($K$9,СПИСОК_СТОЛБЦОВ_2,0),0)</f>
        <v>#REF!</v>
      </c>
      <c r="L49" s="51" t="e">
        <f>VLOOKUP(A49,'-------НОВАЯ БАЗА'!$A$6:$AG$487,7+MATCH($L$9,СПИСОК_СТОЛБЦОВ_2,0),0)</f>
        <v>#REF!</v>
      </c>
      <c r="M49" s="162" t="e">
        <f t="shared" si="3"/>
        <v>#REF!</v>
      </c>
      <c r="N49" s="163" t="e">
        <f t="shared" si="4"/>
        <v>#REF!</v>
      </c>
      <c r="O49" s="162" t="e">
        <f t="shared" si="5"/>
        <v>#REF!</v>
      </c>
      <c r="P49" s="163" t="e">
        <f t="shared" si="6"/>
        <v>#REF!</v>
      </c>
      <c r="Q49" s="154" t="e">
        <f t="shared" si="13"/>
        <v>#REF!</v>
      </c>
      <c r="R49" s="172" t="e">
        <f t="shared" si="13"/>
        <v>#REF!</v>
      </c>
      <c r="S49" s="52" t="e">
        <f t="shared" si="8"/>
        <v>#REF!</v>
      </c>
      <c r="T49" s="174" t="e">
        <f t="shared" si="9"/>
        <v>#REF!</v>
      </c>
      <c r="U49" s="199" t="s">
        <v>17</v>
      </c>
      <c r="V49" s="219"/>
      <c r="W49" s="219"/>
      <c r="X49" s="197"/>
    </row>
    <row r="50" spans="1:24" s="31" customFormat="1" ht="15" customHeight="1">
      <c r="A50" s="27">
        <f t="shared" si="12"/>
        <v>41</v>
      </c>
      <c r="B50" s="46" t="str">
        <f>'-------НОВАЯ БАЗА'!B87</f>
        <v>Курский район</v>
      </c>
      <c r="C50" s="47" t="str">
        <f>'-------НОВАЯ БАЗА'!D87</f>
        <v>город Курск</v>
      </c>
      <c r="D50" s="48" t="str">
        <f>'-------НОВАЯ БАЗА'!E87</f>
        <v>закрытая</v>
      </c>
      <c r="E50" s="48" t="str">
        <f>'-------НОВАЯ БАЗА'!F87</f>
        <v>ООО "Агропроект"</v>
      </c>
      <c r="F50" s="140">
        <f>'-------НОВАЯ БАЗА'!G87</f>
        <v>3666120176</v>
      </c>
      <c r="G50" s="143" t="e">
        <f>VLOOKUP(A50,'-------НОВАЯ БАЗА'!$A$6:$AG$487,7+MATCH($G$9,СПИСОК_СТОЛБЦОВ_2,0),0)</f>
        <v>#REF!</v>
      </c>
      <c r="H50" s="138" t="e">
        <f>VLOOKUP(A50,'-------НОВАЯ БАЗА'!$A$6:$AG$487,7+MATCH($H$9,СПИСОК_СТОЛБЦОВ_2,0),0)</f>
        <v>#REF!</v>
      </c>
      <c r="I50" s="144" t="e">
        <f>VLOOKUP(A50,'-------НОВАЯ БАЗА'!$A$6:$AG$487,7+MATCH($I$9,СПИСОК_СТОЛБЦОВ_2,0),0)</f>
        <v>#REF!</v>
      </c>
      <c r="J50" s="49" t="e">
        <f>VLOOKUP(A50,'-------НОВАЯ БАЗА'!$A$6:$AG$487,13+MATCH($J$9,СПИСОК_СТОЛБЦОВ_2,0),0)</f>
        <v>#REF!</v>
      </c>
      <c r="K50" s="50" t="e">
        <f>VLOOKUP(A50,'-------НОВАЯ БАЗА'!$A$6:$AG$487,7+MATCH($K$9,СПИСОК_СТОЛБЦОВ_2,0),0)</f>
        <v>#REF!</v>
      </c>
      <c r="L50" s="51" t="e">
        <f>VLOOKUP(A50,'-------НОВАЯ БАЗА'!$A$6:$AG$487,7+MATCH($L$9,СПИСОК_СТОЛБЦОВ_2,0),0)</f>
        <v>#REF!</v>
      </c>
      <c r="M50" s="162" t="e">
        <f t="shared" si="3"/>
        <v>#REF!</v>
      </c>
      <c r="N50" s="163" t="e">
        <f t="shared" si="4"/>
        <v>#REF!</v>
      </c>
      <c r="O50" s="162" t="e">
        <f t="shared" si="5"/>
        <v>#REF!</v>
      </c>
      <c r="P50" s="163" t="e">
        <f t="shared" si="6"/>
        <v>#REF!</v>
      </c>
      <c r="Q50" s="154" t="e">
        <f t="shared" si="13"/>
        <v>#REF!</v>
      </c>
      <c r="R50" s="172" t="e">
        <f t="shared" si="13"/>
        <v>#REF!</v>
      </c>
      <c r="S50" s="52" t="e">
        <f t="shared" si="8"/>
        <v>#REF!</v>
      </c>
      <c r="T50" s="174" t="e">
        <f t="shared" si="9"/>
        <v>#REF!</v>
      </c>
      <c r="U50" s="199" t="s">
        <v>17</v>
      </c>
      <c r="V50" s="219"/>
      <c r="W50" s="219"/>
      <c r="X50" s="197"/>
    </row>
    <row r="51" spans="1:24" s="31" customFormat="1" ht="15" customHeight="1">
      <c r="A51" s="27">
        <f t="shared" si="12"/>
        <v>42</v>
      </c>
      <c r="B51" s="46" t="str">
        <f>'-------НОВАЯ БАЗА'!B89</f>
        <v>Курчатовский район</v>
      </c>
      <c r="C51" s="47" t="str">
        <f>'-------НОВАЯ БАЗА'!D89</f>
        <v>город Курчатов</v>
      </c>
      <c r="D51" s="48" t="str">
        <f>'-------НОВАЯ БАЗА'!E89</f>
        <v>открытая</v>
      </c>
      <c r="E51" s="48" t="str">
        <f>'-------НОВАЯ БАЗА'!F89</f>
        <v xml:space="preserve">МУП "Гортеплосеть"
</v>
      </c>
      <c r="F51" s="140">
        <f>'-------НОВАЯ БАЗА'!G89</f>
        <v>4634002573</v>
      </c>
      <c r="G51" s="143" t="e">
        <f>VLOOKUP(A51,'-------НОВАЯ БАЗА'!$A$6:$AG$487,7+MATCH($G$9,СПИСОК_СТОЛБЦОВ_2,0),0)</f>
        <v>#REF!</v>
      </c>
      <c r="H51" s="138" t="e">
        <f>VLOOKUP(A51,'-------НОВАЯ БАЗА'!$A$6:$AG$487,7+MATCH($H$9,СПИСОК_СТОЛБЦОВ_2,0),0)</f>
        <v>#REF!</v>
      </c>
      <c r="I51" s="144" t="e">
        <f>VLOOKUP(A51,'-------НОВАЯ БАЗА'!$A$6:$AG$487,7+MATCH($I$9,СПИСОК_СТОЛБЦОВ_2,0),0)</f>
        <v>#REF!</v>
      </c>
      <c r="J51" s="49" t="e">
        <f>VLOOKUP(A51,'-------НОВАЯ БАЗА'!$A$6:$AG$487,13+MATCH($J$9,СПИСОК_СТОЛБЦОВ_2,0),0)</f>
        <v>#REF!</v>
      </c>
      <c r="K51" s="50" t="e">
        <f>VLOOKUP(A51,'-------НОВАЯ БАЗА'!$A$6:$AG$487,7+MATCH($K$9,СПИСОК_СТОЛБЦОВ_2,0),0)</f>
        <v>#REF!</v>
      </c>
      <c r="L51" s="51" t="e">
        <f>VLOOKUP(A51,'-------НОВАЯ БАЗА'!$A$6:$AG$487,7+MATCH($L$9,СПИСОК_СТОЛБЦОВ_2,0),0)</f>
        <v>#REF!</v>
      </c>
      <c r="M51" s="162" t="e">
        <f t="shared" si="3"/>
        <v>#REF!</v>
      </c>
      <c r="N51" s="163" t="e">
        <f t="shared" si="4"/>
        <v>#REF!</v>
      </c>
      <c r="O51" s="162" t="e">
        <f t="shared" si="5"/>
        <v>#REF!</v>
      </c>
      <c r="P51" s="163" t="e">
        <f t="shared" si="6"/>
        <v>#REF!</v>
      </c>
      <c r="Q51" s="154" t="e">
        <f t="shared" si="13"/>
        <v>#REF!</v>
      </c>
      <c r="R51" s="172" t="e">
        <f t="shared" si="13"/>
        <v>#REF!</v>
      </c>
      <c r="S51" s="52" t="e">
        <f t="shared" si="8"/>
        <v>#REF!</v>
      </c>
      <c r="T51" s="174" t="e">
        <f t="shared" si="9"/>
        <v>#REF!</v>
      </c>
      <c r="U51" s="199" t="s">
        <v>16</v>
      </c>
      <c r="V51" s="219"/>
      <c r="W51" s="219"/>
      <c r="X51" s="197"/>
    </row>
    <row r="52" spans="1:24" s="31" customFormat="1" ht="15" customHeight="1">
      <c r="A52" s="27">
        <f t="shared" si="12"/>
        <v>43</v>
      </c>
      <c r="B52" s="46" t="str">
        <f>'-------НОВАЯ БАЗА'!B91</f>
        <v>Курчатовский район</v>
      </c>
      <c r="C52" s="47" t="str">
        <f>'-------НОВАЯ БАЗА'!D91</f>
        <v>город Курчатов</v>
      </c>
      <c r="D52" s="48" t="str">
        <f>'-------НОВАЯ БАЗА'!E91</f>
        <v>открытая</v>
      </c>
      <c r="E52" s="48" t="str">
        <f>'-------НОВАЯ БАЗА'!F91</f>
        <v>АО «Концерн Росэнергоатом» (филиал «Курская атомная станция»)</v>
      </c>
      <c r="F52" s="140">
        <f>'-------НОВАЯ БАЗА'!G91</f>
        <v>7721632827</v>
      </c>
      <c r="G52" s="143" t="e">
        <f>VLOOKUP(A52,'-------НОВАЯ БАЗА'!$A$6:$AG$487,7+MATCH($G$9,СПИСОК_СТОЛБЦОВ_2,0),0)</f>
        <v>#REF!</v>
      </c>
      <c r="H52" s="138" t="e">
        <f>VLOOKUP(A52,'-------НОВАЯ БАЗА'!$A$6:$AG$487,7+MATCH($H$9,СПИСОК_СТОЛБЦОВ_2,0),0)</f>
        <v>#REF!</v>
      </c>
      <c r="I52" s="144" t="e">
        <f>VLOOKUP(A52,'-------НОВАЯ БАЗА'!$A$6:$AG$487,7+MATCH($I$9,СПИСОК_СТОЛБЦОВ_2,0),0)</f>
        <v>#REF!</v>
      </c>
      <c r="J52" s="49" t="e">
        <f>VLOOKUP(A52,'-------НОВАЯ БАЗА'!$A$6:$AG$487,13+MATCH($J$9,СПИСОК_СТОЛБЦОВ_2,0),0)</f>
        <v>#REF!</v>
      </c>
      <c r="K52" s="50" t="e">
        <f>VLOOKUP(A52,'-------НОВАЯ БАЗА'!$A$6:$AG$487,7+MATCH($K$9,СПИСОК_СТОЛБЦОВ_2,0),0)</f>
        <v>#REF!</v>
      </c>
      <c r="L52" s="51" t="e">
        <f>VLOOKUP(A52,'-------НОВАЯ БАЗА'!$A$6:$AG$487,7+MATCH($L$9,СПИСОК_СТОЛБЦОВ_2,0),0)</f>
        <v>#REF!</v>
      </c>
      <c r="M52" s="162" t="e">
        <f t="shared" si="3"/>
        <v>#REF!</v>
      </c>
      <c r="N52" s="163" t="e">
        <f t="shared" si="4"/>
        <v>#REF!</v>
      </c>
      <c r="O52" s="162" t="e">
        <f t="shared" si="5"/>
        <v>#REF!</v>
      </c>
      <c r="P52" s="163" t="e">
        <f t="shared" si="6"/>
        <v>#REF!</v>
      </c>
      <c r="Q52" s="154" t="e">
        <f t="shared" si="13"/>
        <v>#REF!</v>
      </c>
      <c r="R52" s="172" t="e">
        <f t="shared" si="13"/>
        <v>#REF!</v>
      </c>
      <c r="S52" s="52" t="e">
        <f t="shared" si="8"/>
        <v>#REF!</v>
      </c>
      <c r="T52" s="174" t="e">
        <f t="shared" si="9"/>
        <v>#REF!</v>
      </c>
      <c r="U52" s="199" t="s">
        <v>16</v>
      </c>
      <c r="V52" s="219"/>
      <c r="W52" s="219"/>
      <c r="X52" s="197"/>
    </row>
    <row r="53" spans="1:24" s="31" customFormat="1" ht="15" customHeight="1">
      <c r="A53" s="27">
        <f t="shared" si="12"/>
        <v>44</v>
      </c>
      <c r="B53" s="46" t="str">
        <f>'-------НОВАЯ БАЗА'!B93</f>
        <v>Щигровский район</v>
      </c>
      <c r="C53" s="47" t="str">
        <f>'-------НОВАЯ БАЗА'!D93</f>
        <v>г.Щигры</v>
      </c>
      <c r="D53" s="48" t="str">
        <f>'-------НОВАЯ БАЗА'!E93</f>
        <v>закрытая</v>
      </c>
      <c r="E53" s="48" t="str">
        <f>'-------НОВАЯ БАЗА'!F93</f>
        <v>ГУПКО "Курскоблжилкомхоз"</v>
      </c>
      <c r="F53" s="140">
        <f>'-------НОВАЯ БАЗА'!G93</f>
        <v>4632024035</v>
      </c>
      <c r="G53" s="143" t="e">
        <f>VLOOKUP(A53,'-------НОВАЯ БАЗА'!$A$6:$AG$487,7+MATCH($G$9,СПИСОК_СТОЛБЦОВ_2,0),0)</f>
        <v>#REF!</v>
      </c>
      <c r="H53" s="138" t="e">
        <f>VLOOKUP(A53,'-------НОВАЯ БАЗА'!$A$6:$AG$487,7+MATCH($H$9,СПИСОК_СТОЛБЦОВ_2,0),0)</f>
        <v>#REF!</v>
      </c>
      <c r="I53" s="144" t="e">
        <f>VLOOKUP(A53,'-------НОВАЯ БАЗА'!$A$6:$AG$487,7+MATCH($I$9,СПИСОК_СТОЛБЦОВ_2,0),0)</f>
        <v>#REF!</v>
      </c>
      <c r="J53" s="49" t="e">
        <f>VLOOKUP(A53,'-------НОВАЯ БАЗА'!$A$6:$AG$487,13+MATCH($J$9,СПИСОК_СТОЛБЦОВ_2,0),0)</f>
        <v>#REF!</v>
      </c>
      <c r="K53" s="50" t="e">
        <f>VLOOKUP(A53,'-------НОВАЯ БАЗА'!$A$6:$AG$487,7+MATCH($K$9,СПИСОК_СТОЛБЦОВ_2,0),0)</f>
        <v>#REF!</v>
      </c>
      <c r="L53" s="51" t="e">
        <f>VLOOKUP(A53,'-------НОВАЯ БАЗА'!$A$6:$AG$487,7+MATCH($L$9,СПИСОК_СТОЛБЦОВ_2,0),0)</f>
        <v>#REF!</v>
      </c>
      <c r="M53" s="162" t="e">
        <f t="shared" si="3"/>
        <v>#REF!</v>
      </c>
      <c r="N53" s="163" t="e">
        <f t="shared" si="4"/>
        <v>#REF!</v>
      </c>
      <c r="O53" s="162" t="e">
        <f t="shared" si="5"/>
        <v>#REF!</v>
      </c>
      <c r="P53" s="163" t="e">
        <f t="shared" si="6"/>
        <v>#REF!</v>
      </c>
      <c r="Q53" s="154" t="e">
        <f t="shared" si="13"/>
        <v>#REF!</v>
      </c>
      <c r="R53" s="172" t="e">
        <f t="shared" si="13"/>
        <v>#REF!</v>
      </c>
      <c r="S53" s="52" t="e">
        <f t="shared" si="8"/>
        <v>#REF!</v>
      </c>
      <c r="T53" s="174" t="e">
        <f t="shared" si="9"/>
        <v>#REF!</v>
      </c>
      <c r="U53" s="174" t="s">
        <v>16</v>
      </c>
      <c r="V53" s="219"/>
      <c r="W53" s="219"/>
      <c r="X53" s="197"/>
    </row>
    <row r="54" spans="1:24" s="31" customFormat="1" ht="15" customHeight="1">
      <c r="A54" s="27">
        <f t="shared" si="12"/>
        <v>45</v>
      </c>
      <c r="B54" s="46" t="str">
        <f>'-------НОВАЯ БАЗА'!B95</f>
        <v>Щигровский район</v>
      </c>
      <c r="C54" s="47" t="str">
        <f>'-------НОВАЯ БАЗА'!D95</f>
        <v>г.Щигры</v>
      </c>
      <c r="D54" s="48" t="str">
        <f>'-------НОВАЯ БАЗА'!E95</f>
        <v>открытая</v>
      </c>
      <c r="E54" s="48" t="str">
        <f>'-------НОВАЯ БАЗА'!F95</f>
        <v>ГУПКО "Курскоблжилкомхоз"</v>
      </c>
      <c r="F54" s="140">
        <f>'-------НОВАЯ БАЗА'!G95</f>
        <v>4632024035</v>
      </c>
      <c r="G54" s="143" t="e">
        <f>VLOOKUP(A54,'-------НОВАЯ БАЗА'!$A$6:$AG$487,7+MATCH($G$9,СПИСОК_СТОЛБЦОВ_2,0),0)</f>
        <v>#REF!</v>
      </c>
      <c r="H54" s="138" t="e">
        <f>VLOOKUP(A54,'-------НОВАЯ БАЗА'!$A$6:$AG$487,7+MATCH($H$9,СПИСОК_СТОЛБЦОВ_2,0),0)</f>
        <v>#REF!</v>
      </c>
      <c r="I54" s="144" t="e">
        <f>VLOOKUP(A54,'-------НОВАЯ БАЗА'!$A$6:$AG$487,7+MATCH($I$9,СПИСОК_СТОЛБЦОВ_2,0),0)</f>
        <v>#REF!</v>
      </c>
      <c r="J54" s="49" t="e">
        <f>VLOOKUP(A54,'-------НОВАЯ БАЗА'!$A$6:$AG$487,13+MATCH($J$9,СПИСОК_СТОЛБЦОВ_2,0),0)</f>
        <v>#REF!</v>
      </c>
      <c r="K54" s="50" t="e">
        <f>VLOOKUP(A54,'-------НОВАЯ БАЗА'!$A$6:$AG$487,7+MATCH($K$9,СПИСОК_СТОЛБЦОВ_2,0),0)</f>
        <v>#REF!</v>
      </c>
      <c r="L54" s="51" t="e">
        <f>VLOOKUP(A54,'-------НОВАЯ БАЗА'!$A$6:$AG$487,7+MATCH($L$9,СПИСОК_СТОЛБЦОВ_2,0),0)</f>
        <v>#REF!</v>
      </c>
      <c r="M54" s="162" t="e">
        <f t="shared" si="3"/>
        <v>#REF!</v>
      </c>
      <c r="N54" s="163" t="e">
        <f t="shared" si="4"/>
        <v>#REF!</v>
      </c>
      <c r="O54" s="162" t="e">
        <f t="shared" si="5"/>
        <v>#REF!</v>
      </c>
      <c r="P54" s="163" t="e">
        <f t="shared" si="6"/>
        <v>#REF!</v>
      </c>
      <c r="Q54" s="154" t="e">
        <f t="shared" si="13"/>
        <v>#REF!</v>
      </c>
      <c r="R54" s="172" t="e">
        <f t="shared" si="13"/>
        <v>#REF!</v>
      </c>
      <c r="S54" s="52" t="e">
        <f t="shared" si="8"/>
        <v>#REF!</v>
      </c>
      <c r="T54" s="174" t="e">
        <f t="shared" si="9"/>
        <v>#REF!</v>
      </c>
      <c r="U54" s="174" t="s">
        <v>16</v>
      </c>
      <c r="V54" s="219"/>
      <c r="W54" s="219"/>
      <c r="X54" s="197"/>
    </row>
    <row r="55" spans="1:24" s="31" customFormat="1" ht="15" customHeight="1">
      <c r="A55" s="27">
        <f t="shared" si="12"/>
        <v>46</v>
      </c>
      <c r="B55" s="46" t="str">
        <f>'-------НОВАЯ БАЗА'!B97</f>
        <v>Льговский район</v>
      </c>
      <c r="C55" s="47" t="str">
        <f>'-------НОВАЯ БАЗА'!D97</f>
        <v>г.Льгов</v>
      </c>
      <c r="D55" s="48" t="str">
        <f>'-------НОВАЯ БАЗА'!E97</f>
        <v>Закрытая</v>
      </c>
      <c r="E55" s="48" t="str">
        <f>'-------НОВАЯ БАЗА'!F97</f>
        <v>ГУПКО "Курскоблжилкомхоз"</v>
      </c>
      <c r="F55" s="140">
        <f>'-------НОВАЯ БАЗА'!G97</f>
        <v>4632024035</v>
      </c>
      <c r="G55" s="143" t="e">
        <f>VLOOKUP(A55,'-------НОВАЯ БАЗА'!$A$6:$AG$487,7+MATCH($G$9,СПИСОК_СТОЛБЦОВ_2,0),0)</f>
        <v>#REF!</v>
      </c>
      <c r="H55" s="138" t="e">
        <f>VLOOKUP(A55,'-------НОВАЯ БАЗА'!$A$6:$AG$487,7+MATCH($H$9,СПИСОК_СТОЛБЦОВ_2,0),0)</f>
        <v>#REF!</v>
      </c>
      <c r="I55" s="144" t="e">
        <f>VLOOKUP(A55,'-------НОВАЯ БАЗА'!$A$6:$AG$487,7+MATCH($I$9,СПИСОК_СТОЛБЦОВ_2,0),0)</f>
        <v>#REF!</v>
      </c>
      <c r="J55" s="49" t="e">
        <f>VLOOKUP(A55,'-------НОВАЯ БАЗА'!$A$6:$AG$487,13+MATCH($J$9,СПИСОК_СТОЛБЦОВ_2,0),0)</f>
        <v>#REF!</v>
      </c>
      <c r="K55" s="50" t="e">
        <f>VLOOKUP(A55,'-------НОВАЯ БАЗА'!$A$6:$AG$487,7+MATCH($K$9,СПИСОК_СТОЛБЦОВ_2,0),0)</f>
        <v>#REF!</v>
      </c>
      <c r="L55" s="51" t="e">
        <f>VLOOKUP(A55,'-------НОВАЯ БАЗА'!$A$6:$AG$487,7+MATCH($L$9,СПИСОК_СТОЛБЦОВ_2,0),0)</f>
        <v>#REF!</v>
      </c>
      <c r="M55" s="162" t="e">
        <f t="shared" si="3"/>
        <v>#REF!</v>
      </c>
      <c r="N55" s="163" t="e">
        <f t="shared" si="4"/>
        <v>#REF!</v>
      </c>
      <c r="O55" s="162" t="e">
        <f t="shared" si="5"/>
        <v>#REF!</v>
      </c>
      <c r="P55" s="163" t="e">
        <f t="shared" si="6"/>
        <v>#REF!</v>
      </c>
      <c r="Q55" s="154" t="e">
        <f t="shared" si="13"/>
        <v>#REF!</v>
      </c>
      <c r="R55" s="172" t="e">
        <f t="shared" si="13"/>
        <v>#REF!</v>
      </c>
      <c r="S55" s="52" t="e">
        <f t="shared" si="8"/>
        <v>#REF!</v>
      </c>
      <c r="T55" s="174" t="e">
        <f t="shared" si="9"/>
        <v>#REF!</v>
      </c>
      <c r="U55" s="174" t="s">
        <v>16</v>
      </c>
      <c r="V55" s="219"/>
      <c r="W55" s="219"/>
      <c r="X55" s="197"/>
    </row>
    <row r="56" spans="1:24" s="31" customFormat="1" ht="15" customHeight="1">
      <c r="A56" s="27">
        <f t="shared" si="12"/>
        <v>47</v>
      </c>
      <c r="B56" s="46" t="str">
        <f>'-------НОВАЯ БАЗА'!B99</f>
        <v>Фатежский район</v>
      </c>
      <c r="C56" s="47" t="str">
        <f>'-------НОВАЯ БАЗА'!D99</f>
        <v>г.Фатеж</v>
      </c>
      <c r="D56" s="48" t="str">
        <f>'-------НОВАЯ БАЗА'!E99</f>
        <v>Закрытая</v>
      </c>
      <c r="E56" s="48" t="str">
        <f>'-------НОВАЯ БАЗА'!F99</f>
        <v>ГУПКО "Курскоблжилкомхоз"</v>
      </c>
      <c r="F56" s="140">
        <f>'-------НОВАЯ БАЗА'!G99</f>
        <v>4632024035</v>
      </c>
      <c r="G56" s="143" t="e">
        <f>VLOOKUP(A56,'-------НОВАЯ БАЗА'!$A$6:$AG$487,7+MATCH($G$9,СПИСОК_СТОЛБЦОВ_2,0),0)</f>
        <v>#REF!</v>
      </c>
      <c r="H56" s="138" t="e">
        <f>VLOOKUP(A56,'-------НОВАЯ БАЗА'!$A$6:$AG$487,7+MATCH($H$9,СПИСОК_СТОЛБЦОВ_2,0),0)</f>
        <v>#REF!</v>
      </c>
      <c r="I56" s="144" t="e">
        <f>VLOOKUP(A56,'-------НОВАЯ БАЗА'!$A$6:$AG$487,7+MATCH($I$9,СПИСОК_СТОЛБЦОВ_2,0),0)</f>
        <v>#REF!</v>
      </c>
      <c r="J56" s="49" t="e">
        <f>VLOOKUP(A56,'-------НОВАЯ БАЗА'!$A$6:$AG$487,13+MATCH($J$9,СПИСОК_СТОЛБЦОВ_2,0),0)</f>
        <v>#REF!</v>
      </c>
      <c r="K56" s="50" t="e">
        <f>VLOOKUP(A56,'-------НОВАЯ БАЗА'!$A$6:$AG$487,7+MATCH($K$9,СПИСОК_СТОЛБЦОВ_2,0),0)</f>
        <v>#REF!</v>
      </c>
      <c r="L56" s="51" t="e">
        <f>VLOOKUP(A56,'-------НОВАЯ БАЗА'!$A$6:$AG$487,7+MATCH($L$9,СПИСОК_СТОЛБЦОВ_2,0),0)</f>
        <v>#REF!</v>
      </c>
      <c r="M56" s="162" t="e">
        <f t="shared" si="3"/>
        <v>#REF!</v>
      </c>
      <c r="N56" s="163" t="e">
        <f t="shared" si="4"/>
        <v>#REF!</v>
      </c>
      <c r="O56" s="162" t="e">
        <f t="shared" si="5"/>
        <v>#REF!</v>
      </c>
      <c r="P56" s="163" t="e">
        <f t="shared" si="6"/>
        <v>#REF!</v>
      </c>
      <c r="Q56" s="154" t="e">
        <f t="shared" si="13"/>
        <v>#REF!</v>
      </c>
      <c r="R56" s="172" t="e">
        <f t="shared" si="13"/>
        <v>#REF!</v>
      </c>
      <c r="S56" s="52" t="e">
        <f t="shared" si="8"/>
        <v>#REF!</v>
      </c>
      <c r="T56" s="174" t="e">
        <f t="shared" si="9"/>
        <v>#REF!</v>
      </c>
      <c r="U56" s="174" t="s">
        <v>16</v>
      </c>
      <c r="V56" s="219"/>
      <c r="W56" s="219"/>
      <c r="X56" s="197"/>
    </row>
    <row r="57" spans="1:24" s="31" customFormat="1" ht="15" customHeight="1">
      <c r="A57" s="27">
        <f t="shared" si="12"/>
        <v>48</v>
      </c>
      <c r="B57" s="46">
        <f>'-------НОВАЯ БАЗА'!B106</f>
        <v>0</v>
      </c>
      <c r="C57" s="47">
        <f>'-------НОВАЯ БАЗА'!D106</f>
        <v>0</v>
      </c>
      <c r="D57" s="48">
        <f>'-------НОВАЯ БАЗА'!E106</f>
        <v>0</v>
      </c>
      <c r="E57" s="48">
        <f>'-------НОВАЯ БАЗА'!F106</f>
        <v>0</v>
      </c>
      <c r="F57" s="140">
        <f>'-------НОВАЯ БАЗА'!G106</f>
        <v>0</v>
      </c>
      <c r="G57" s="143"/>
      <c r="H57" s="138"/>
      <c r="I57" s="144"/>
      <c r="J57" s="49"/>
      <c r="K57" s="50"/>
      <c r="L57" s="51" t="e">
        <f>VLOOKUP(A57,'-------НОВАЯ БАЗА'!$A$6:$AG$487,7+MATCH($L$9,СПИСОК_СТОЛБЦОВ_2,0),0)</f>
        <v>#REF!</v>
      </c>
      <c r="M57" s="162">
        <f t="shared" si="3"/>
        <v>0</v>
      </c>
      <c r="N57" s="163">
        <f t="shared" si="4"/>
        <v>0</v>
      </c>
      <c r="O57" s="162">
        <f t="shared" si="5"/>
        <v>0</v>
      </c>
      <c r="P57" s="163" t="e">
        <f t="shared" si="6"/>
        <v>#REF!</v>
      </c>
      <c r="Q57" s="154">
        <f t="shared" si="13"/>
        <v>0</v>
      </c>
      <c r="R57" s="172" t="e">
        <f t="shared" si="13"/>
        <v>#REF!</v>
      </c>
      <c r="S57" s="52">
        <f t="shared" si="8"/>
        <v>0</v>
      </c>
      <c r="T57" s="174"/>
      <c r="U57" s="199"/>
      <c r="V57" s="219"/>
      <c r="W57" s="219"/>
      <c r="X57" s="197"/>
    </row>
    <row r="58" spans="1:24" s="31" customFormat="1" ht="15" customHeight="1">
      <c r="A58" s="27">
        <f t="shared" si="12"/>
        <v>49</v>
      </c>
      <c r="B58" s="46">
        <f>'-------НОВАЯ БАЗА'!B107</f>
        <v>0</v>
      </c>
      <c r="C58" s="47">
        <f>'-------НОВАЯ БАЗА'!D107</f>
        <v>0</v>
      </c>
      <c r="D58" s="48">
        <f>'-------НОВАЯ БАЗА'!E107</f>
        <v>0</v>
      </c>
      <c r="E58" s="48">
        <f>'-------НОВАЯ БАЗА'!F107</f>
        <v>0</v>
      </c>
      <c r="F58" s="140">
        <f>'-------НОВАЯ БАЗА'!G107</f>
        <v>0</v>
      </c>
      <c r="G58" s="143"/>
      <c r="H58" s="138"/>
      <c r="I58" s="144"/>
      <c r="J58" s="49"/>
      <c r="K58" s="50"/>
      <c r="L58" s="51" t="e">
        <f>VLOOKUP(A58,'-------НОВАЯ БАЗА'!$A$6:$AG$487,7+MATCH($L$9,СПИСОК_СТОЛБЦОВ_2,0),0)</f>
        <v>#REF!</v>
      </c>
      <c r="M58" s="162">
        <f t="shared" si="3"/>
        <v>0</v>
      </c>
      <c r="N58" s="163">
        <f t="shared" si="4"/>
        <v>0</v>
      </c>
      <c r="O58" s="162">
        <f t="shared" si="5"/>
        <v>0</v>
      </c>
      <c r="P58" s="163" t="e">
        <f t="shared" si="6"/>
        <v>#REF!</v>
      </c>
      <c r="Q58" s="154">
        <f t="shared" si="13"/>
        <v>0</v>
      </c>
      <c r="R58" s="172" t="e">
        <f t="shared" si="13"/>
        <v>#REF!</v>
      </c>
      <c r="S58" s="52">
        <f t="shared" si="8"/>
        <v>0</v>
      </c>
      <c r="T58" s="174"/>
      <c r="U58" s="199"/>
      <c r="V58" s="219"/>
      <c r="W58" s="219"/>
      <c r="X58" s="197"/>
    </row>
    <row r="59" spans="1:24" s="31" customFormat="1" ht="15" customHeight="1">
      <c r="A59" s="27">
        <f t="shared" si="12"/>
        <v>50</v>
      </c>
      <c r="B59" s="46">
        <f>'-------НОВАЯ БАЗА'!B108</f>
        <v>0</v>
      </c>
      <c r="C59" s="47">
        <f>'-------НОВАЯ БАЗА'!D108</f>
        <v>0</v>
      </c>
      <c r="D59" s="48">
        <f>'-------НОВАЯ БАЗА'!E108</f>
        <v>0</v>
      </c>
      <c r="E59" s="48">
        <f>'-------НОВАЯ БАЗА'!F108</f>
        <v>0</v>
      </c>
      <c r="F59" s="140">
        <f>'-------НОВАЯ БАЗА'!G108</f>
        <v>0</v>
      </c>
      <c r="G59" s="143"/>
      <c r="H59" s="138"/>
      <c r="I59" s="144"/>
      <c r="J59" s="49"/>
      <c r="K59" s="50"/>
      <c r="L59" s="51" t="e">
        <f>VLOOKUP(A59,'-------НОВАЯ БАЗА'!$A$6:$AG$487,7+MATCH($L$9,СПИСОК_СТОЛБЦОВ_2,0),0)</f>
        <v>#REF!</v>
      </c>
      <c r="M59" s="162">
        <f t="shared" si="3"/>
        <v>0</v>
      </c>
      <c r="N59" s="163">
        <f t="shared" si="4"/>
        <v>0</v>
      </c>
      <c r="O59" s="162">
        <f t="shared" si="5"/>
        <v>0</v>
      </c>
      <c r="P59" s="163" t="e">
        <f t="shared" si="6"/>
        <v>#REF!</v>
      </c>
      <c r="Q59" s="154">
        <f t="shared" si="13"/>
        <v>0</v>
      </c>
      <c r="R59" s="172" t="e">
        <f t="shared" si="13"/>
        <v>#REF!</v>
      </c>
      <c r="S59" s="52">
        <f t="shared" si="8"/>
        <v>0</v>
      </c>
      <c r="T59" s="174"/>
      <c r="U59" s="199"/>
      <c r="V59" s="219"/>
      <c r="W59" s="219"/>
      <c r="X59" s="197"/>
    </row>
    <row r="60" spans="1:24" s="31" customFormat="1" ht="15" customHeight="1">
      <c r="A60" s="27">
        <f t="shared" si="12"/>
        <v>51</v>
      </c>
      <c r="B60" s="46">
        <f>'-------НОВАЯ БАЗА'!B109</f>
        <v>0</v>
      </c>
      <c r="C60" s="47">
        <f>'-------НОВАЯ БАЗА'!D109</f>
        <v>0</v>
      </c>
      <c r="D60" s="48">
        <f>'-------НОВАЯ БАЗА'!E109</f>
        <v>0</v>
      </c>
      <c r="E60" s="48">
        <f>'-------НОВАЯ БАЗА'!F109</f>
        <v>0</v>
      </c>
      <c r="F60" s="140">
        <f>'-------НОВАЯ БАЗА'!G109</f>
        <v>0</v>
      </c>
      <c r="G60" s="143"/>
      <c r="H60" s="138"/>
      <c r="I60" s="144"/>
      <c r="J60" s="49"/>
      <c r="K60" s="50"/>
      <c r="L60" s="51" t="e">
        <f>VLOOKUP(A60,'-------НОВАЯ БАЗА'!$A$6:$AG$487,7+MATCH($L$9,СПИСОК_СТОЛБЦОВ_2,0),0)</f>
        <v>#REF!</v>
      </c>
      <c r="M60" s="162">
        <f t="shared" si="3"/>
        <v>0</v>
      </c>
      <c r="N60" s="163">
        <f t="shared" si="4"/>
        <v>0</v>
      </c>
      <c r="O60" s="162">
        <f t="shared" si="5"/>
        <v>0</v>
      </c>
      <c r="P60" s="163" t="e">
        <f t="shared" si="6"/>
        <v>#REF!</v>
      </c>
      <c r="Q60" s="154">
        <f t="shared" si="13"/>
        <v>0</v>
      </c>
      <c r="R60" s="172" t="e">
        <f t="shared" si="13"/>
        <v>#REF!</v>
      </c>
      <c r="S60" s="52">
        <f t="shared" si="8"/>
        <v>0</v>
      </c>
      <c r="T60" s="174"/>
      <c r="U60" s="199"/>
      <c r="V60" s="219"/>
      <c r="W60" s="219"/>
      <c r="X60" s="197"/>
    </row>
    <row r="61" spans="1:24" s="31" customFormat="1" ht="15" customHeight="1">
      <c r="A61" s="27">
        <f t="shared" si="12"/>
        <v>52</v>
      </c>
      <c r="B61" s="46">
        <f>'-------НОВАЯ БАЗА'!B110</f>
        <v>0</v>
      </c>
      <c r="C61" s="47">
        <f>'-------НОВАЯ БАЗА'!D110</f>
        <v>0</v>
      </c>
      <c r="D61" s="48">
        <f>'-------НОВАЯ БАЗА'!E110</f>
        <v>0</v>
      </c>
      <c r="E61" s="48">
        <f>'-------НОВАЯ БАЗА'!F110</f>
        <v>0</v>
      </c>
      <c r="F61" s="140">
        <f>'-------НОВАЯ БАЗА'!G110</f>
        <v>0</v>
      </c>
      <c r="G61" s="143"/>
      <c r="H61" s="138"/>
      <c r="I61" s="144"/>
      <c r="J61" s="49"/>
      <c r="K61" s="50"/>
      <c r="L61" s="51" t="e">
        <f>VLOOKUP(A61,'-------НОВАЯ БАЗА'!$A$6:$AG$487,7+MATCH($L$9,СПИСОК_СТОЛБЦОВ_2,0),0)</f>
        <v>#REF!</v>
      </c>
      <c r="M61" s="162">
        <f t="shared" si="3"/>
        <v>0</v>
      </c>
      <c r="N61" s="163">
        <f t="shared" si="4"/>
        <v>0</v>
      </c>
      <c r="O61" s="162">
        <f t="shared" si="5"/>
        <v>0</v>
      </c>
      <c r="P61" s="163" t="e">
        <f t="shared" si="6"/>
        <v>#REF!</v>
      </c>
      <c r="Q61" s="154">
        <f t="shared" si="13"/>
        <v>0</v>
      </c>
      <c r="R61" s="172" t="e">
        <f t="shared" si="13"/>
        <v>#REF!</v>
      </c>
      <c r="S61" s="52">
        <f t="shared" si="8"/>
        <v>0</v>
      </c>
      <c r="T61" s="174"/>
      <c r="U61" s="199"/>
      <c r="V61" s="219"/>
      <c r="W61" s="219"/>
      <c r="X61" s="197"/>
    </row>
    <row r="62" spans="1:24" s="31" customFormat="1" ht="15" customHeight="1">
      <c r="A62" s="27">
        <f t="shared" si="12"/>
        <v>53</v>
      </c>
      <c r="B62" s="46">
        <f>'-------НОВАЯ БАЗА'!B111</f>
        <v>0</v>
      </c>
      <c r="C62" s="47">
        <f>'-------НОВАЯ БАЗА'!D111</f>
        <v>0</v>
      </c>
      <c r="D62" s="48">
        <f>'-------НОВАЯ БАЗА'!E111</f>
        <v>0</v>
      </c>
      <c r="E62" s="48">
        <f>'-------НОВАЯ БАЗА'!F111</f>
        <v>0</v>
      </c>
      <c r="F62" s="140">
        <f>'-------НОВАЯ БАЗА'!G111</f>
        <v>0</v>
      </c>
      <c r="G62" s="143"/>
      <c r="H62" s="138"/>
      <c r="I62" s="144"/>
      <c r="J62" s="49"/>
      <c r="K62" s="50"/>
      <c r="L62" s="51" t="e">
        <f>VLOOKUP(A62,'-------НОВАЯ БАЗА'!$A$6:$AG$487,7+MATCH($L$9,СПИСОК_СТОЛБЦОВ_2,0),0)</f>
        <v>#REF!</v>
      </c>
      <c r="M62" s="162">
        <f t="shared" si="3"/>
        <v>0</v>
      </c>
      <c r="N62" s="163">
        <f t="shared" si="4"/>
        <v>0</v>
      </c>
      <c r="O62" s="162">
        <f t="shared" si="5"/>
        <v>0</v>
      </c>
      <c r="P62" s="163" t="e">
        <f t="shared" si="6"/>
        <v>#REF!</v>
      </c>
      <c r="Q62" s="154">
        <f t="shared" si="13"/>
        <v>0</v>
      </c>
      <c r="R62" s="172" t="e">
        <f t="shared" si="13"/>
        <v>#REF!</v>
      </c>
      <c r="S62" s="52">
        <f t="shared" si="8"/>
        <v>0</v>
      </c>
      <c r="T62" s="174"/>
      <c r="U62" s="199"/>
      <c r="V62" s="219"/>
      <c r="W62" s="219"/>
      <c r="X62" s="197"/>
    </row>
    <row r="63" spans="1:24" s="31" customFormat="1" ht="15" customHeight="1">
      <c r="A63" s="27">
        <f t="shared" si="12"/>
        <v>54</v>
      </c>
      <c r="B63" s="46">
        <f>'-------НОВАЯ БАЗА'!B112</f>
        <v>0</v>
      </c>
      <c r="C63" s="47">
        <f>'-------НОВАЯ БАЗА'!D112</f>
        <v>0</v>
      </c>
      <c r="D63" s="48">
        <f>'-------НОВАЯ БАЗА'!E112</f>
        <v>0</v>
      </c>
      <c r="E63" s="48">
        <f>'-------НОВАЯ БАЗА'!F112</f>
        <v>0</v>
      </c>
      <c r="F63" s="140">
        <f>'-------НОВАЯ БАЗА'!G112</f>
        <v>0</v>
      </c>
      <c r="G63" s="143"/>
      <c r="H63" s="138"/>
      <c r="I63" s="144"/>
      <c r="J63" s="49"/>
      <c r="K63" s="50"/>
      <c r="L63" s="51" t="e">
        <f>VLOOKUP(A63,'-------НОВАЯ БАЗА'!$A$6:$AG$487,7+MATCH($L$9,СПИСОК_СТОЛБЦОВ_2,0),0)</f>
        <v>#REF!</v>
      </c>
      <c r="M63" s="162">
        <f t="shared" si="3"/>
        <v>0</v>
      </c>
      <c r="N63" s="163">
        <f t="shared" si="4"/>
        <v>0</v>
      </c>
      <c r="O63" s="162">
        <f t="shared" si="5"/>
        <v>0</v>
      </c>
      <c r="P63" s="163" t="e">
        <f t="shared" si="6"/>
        <v>#REF!</v>
      </c>
      <c r="Q63" s="154">
        <f t="shared" si="13"/>
        <v>0</v>
      </c>
      <c r="R63" s="172" t="e">
        <f t="shared" si="13"/>
        <v>#REF!</v>
      </c>
      <c r="S63" s="52">
        <f t="shared" si="8"/>
        <v>0</v>
      </c>
      <c r="T63" s="174"/>
      <c r="U63" s="199"/>
      <c r="V63" s="219"/>
      <c r="W63" s="219"/>
      <c r="X63" s="197"/>
    </row>
    <row r="64" spans="1:24" s="31" customFormat="1" ht="15" customHeight="1">
      <c r="A64" s="27">
        <f t="shared" si="12"/>
        <v>55</v>
      </c>
      <c r="B64" s="46">
        <f>'-------НОВАЯ БАЗА'!B113</f>
        <v>0</v>
      </c>
      <c r="C64" s="47">
        <f>'-------НОВАЯ БАЗА'!D113</f>
        <v>0</v>
      </c>
      <c r="D64" s="48">
        <f>'-------НОВАЯ БАЗА'!E113</f>
        <v>0</v>
      </c>
      <c r="E64" s="48">
        <f>'-------НОВАЯ БАЗА'!F113</f>
        <v>0</v>
      </c>
      <c r="F64" s="140">
        <f>'-------НОВАЯ БАЗА'!G113</f>
        <v>0</v>
      </c>
      <c r="G64" s="143"/>
      <c r="H64" s="138"/>
      <c r="I64" s="144"/>
      <c r="J64" s="49"/>
      <c r="K64" s="50"/>
      <c r="L64" s="51" t="e">
        <f>VLOOKUP(A64,'-------НОВАЯ БАЗА'!$A$6:$AG$487,7+MATCH($L$9,СПИСОК_СТОЛБЦОВ_2,0),0)</f>
        <v>#REF!</v>
      </c>
      <c r="M64" s="162">
        <f t="shared" si="3"/>
        <v>0</v>
      </c>
      <c r="N64" s="163">
        <f t="shared" si="4"/>
        <v>0</v>
      </c>
      <c r="O64" s="162">
        <f t="shared" si="5"/>
        <v>0</v>
      </c>
      <c r="P64" s="163" t="e">
        <f t="shared" si="6"/>
        <v>#REF!</v>
      </c>
      <c r="Q64" s="154">
        <f t="shared" si="13"/>
        <v>0</v>
      </c>
      <c r="R64" s="172" t="e">
        <f t="shared" si="13"/>
        <v>#REF!</v>
      </c>
      <c r="S64" s="52">
        <f t="shared" si="8"/>
        <v>0</v>
      </c>
      <c r="T64" s="174"/>
      <c r="U64" s="199"/>
      <c r="V64" s="219"/>
      <c r="W64" s="219"/>
      <c r="X64" s="197"/>
    </row>
    <row r="65" spans="1:30" s="31" customFormat="1" ht="15" customHeight="1">
      <c r="A65" s="27">
        <f t="shared" si="12"/>
        <v>56</v>
      </c>
      <c r="B65" s="46">
        <f>'-------НОВАЯ БАЗА'!B114</f>
        <v>0</v>
      </c>
      <c r="C65" s="47">
        <f>'-------НОВАЯ БАЗА'!D114</f>
        <v>0</v>
      </c>
      <c r="D65" s="48">
        <f>'-------НОВАЯ БАЗА'!E114</f>
        <v>0</v>
      </c>
      <c r="E65" s="48">
        <f>'-------НОВАЯ БАЗА'!F114</f>
        <v>0</v>
      </c>
      <c r="F65" s="140">
        <f>'-------НОВАЯ БАЗА'!G114</f>
        <v>0</v>
      </c>
      <c r="G65" s="143"/>
      <c r="H65" s="138"/>
      <c r="I65" s="144"/>
      <c r="J65" s="49"/>
      <c r="K65" s="50"/>
      <c r="L65" s="51" t="e">
        <f>VLOOKUP(A65,'-------НОВАЯ БАЗА'!$A$6:$AG$487,7+MATCH($L$9,СПИСОК_СТОЛБЦОВ_2,0),0)</f>
        <v>#REF!</v>
      </c>
      <c r="M65" s="162">
        <f t="shared" si="3"/>
        <v>0</v>
      </c>
      <c r="N65" s="163">
        <f t="shared" si="4"/>
        <v>0</v>
      </c>
      <c r="O65" s="162">
        <f t="shared" si="5"/>
        <v>0</v>
      </c>
      <c r="P65" s="163" t="e">
        <f t="shared" si="6"/>
        <v>#REF!</v>
      </c>
      <c r="Q65" s="154">
        <f t="shared" si="13"/>
        <v>0</v>
      </c>
      <c r="R65" s="172" t="e">
        <f t="shared" si="13"/>
        <v>#REF!</v>
      </c>
      <c r="S65" s="52">
        <f t="shared" si="8"/>
        <v>0</v>
      </c>
      <c r="T65" s="174"/>
      <c r="U65" s="199"/>
      <c r="V65" s="219"/>
      <c r="W65" s="219"/>
      <c r="X65" s="197"/>
    </row>
    <row r="66" spans="1:30" s="31" customFormat="1" ht="15" customHeight="1">
      <c r="A66" s="27">
        <f t="shared" si="12"/>
        <v>57</v>
      </c>
      <c r="B66" s="46">
        <f>'-------НОВАЯ БАЗА'!B115</f>
        <v>0</v>
      </c>
      <c r="C66" s="47">
        <f>'-------НОВАЯ БАЗА'!D115</f>
        <v>0</v>
      </c>
      <c r="D66" s="48">
        <f>'-------НОВАЯ БАЗА'!E115</f>
        <v>0</v>
      </c>
      <c r="E66" s="48">
        <f>'-------НОВАЯ БАЗА'!F115</f>
        <v>0</v>
      </c>
      <c r="F66" s="140">
        <f>'-------НОВАЯ БАЗА'!G115</f>
        <v>0</v>
      </c>
      <c r="G66" s="143"/>
      <c r="H66" s="138"/>
      <c r="I66" s="144"/>
      <c r="J66" s="49"/>
      <c r="K66" s="50"/>
      <c r="L66" s="51" t="e">
        <f>VLOOKUP(A66,'-------НОВАЯ БАЗА'!$A$6:$AG$487,7+MATCH($L$9,СПИСОК_СТОЛБЦОВ_2,0),0)</f>
        <v>#REF!</v>
      </c>
      <c r="M66" s="162">
        <f t="shared" si="3"/>
        <v>0</v>
      </c>
      <c r="N66" s="163">
        <f t="shared" si="4"/>
        <v>0</v>
      </c>
      <c r="O66" s="162">
        <f t="shared" si="5"/>
        <v>0</v>
      </c>
      <c r="P66" s="163" t="e">
        <f t="shared" si="6"/>
        <v>#REF!</v>
      </c>
      <c r="Q66" s="154">
        <f t="shared" si="13"/>
        <v>0</v>
      </c>
      <c r="R66" s="172" t="e">
        <f t="shared" si="13"/>
        <v>#REF!</v>
      </c>
      <c r="S66" s="52">
        <f t="shared" si="8"/>
        <v>0</v>
      </c>
      <c r="T66" s="174"/>
      <c r="U66" s="199"/>
      <c r="V66" s="219"/>
      <c r="W66" s="219"/>
      <c r="X66" s="197"/>
    </row>
    <row r="67" spans="1:30" s="31" customFormat="1" ht="15" customHeight="1">
      <c r="A67" s="27">
        <f t="shared" si="12"/>
        <v>58</v>
      </c>
      <c r="B67" s="46">
        <f>'-------НОВАЯ БАЗА'!B116</f>
        <v>0</v>
      </c>
      <c r="C67" s="47">
        <f>'-------НОВАЯ БАЗА'!D116</f>
        <v>0</v>
      </c>
      <c r="D67" s="48">
        <f>'-------НОВАЯ БАЗА'!E116</f>
        <v>0</v>
      </c>
      <c r="E67" s="48">
        <f>'-------НОВАЯ БАЗА'!F116</f>
        <v>0</v>
      </c>
      <c r="F67" s="140">
        <f>'-------НОВАЯ БАЗА'!G116</f>
        <v>0</v>
      </c>
      <c r="G67" s="143"/>
      <c r="H67" s="138"/>
      <c r="I67" s="144"/>
      <c r="J67" s="49"/>
      <c r="K67" s="50"/>
      <c r="L67" s="51" t="e">
        <f>VLOOKUP(A67,'-------НОВАЯ БАЗА'!$A$6:$AG$487,7+MATCH($L$9,СПИСОК_СТОЛБЦОВ_2,0),0)</f>
        <v>#REF!</v>
      </c>
      <c r="M67" s="162">
        <f t="shared" si="3"/>
        <v>0</v>
      </c>
      <c r="N67" s="163">
        <f t="shared" si="4"/>
        <v>0</v>
      </c>
      <c r="O67" s="162">
        <f t="shared" si="5"/>
        <v>0</v>
      </c>
      <c r="P67" s="163" t="e">
        <f t="shared" si="6"/>
        <v>#REF!</v>
      </c>
      <c r="Q67" s="154">
        <f t="shared" si="13"/>
        <v>0</v>
      </c>
      <c r="R67" s="172" t="e">
        <f t="shared" si="13"/>
        <v>#REF!</v>
      </c>
      <c r="S67" s="52">
        <f t="shared" si="8"/>
        <v>0</v>
      </c>
      <c r="T67" s="174"/>
      <c r="U67" s="199"/>
      <c r="V67" s="219"/>
      <c r="W67" s="219"/>
      <c r="X67" s="197"/>
    </row>
    <row r="68" spans="1:30" s="31" customFormat="1" ht="15" customHeight="1">
      <c r="A68" s="27">
        <f t="shared" si="12"/>
        <v>59</v>
      </c>
      <c r="B68" s="46">
        <f>'-------НОВАЯ БАЗА'!B117</f>
        <v>0</v>
      </c>
      <c r="C68" s="47">
        <f>'-------НОВАЯ БАЗА'!D117</f>
        <v>0</v>
      </c>
      <c r="D68" s="48">
        <f>'-------НОВАЯ БАЗА'!E117</f>
        <v>0</v>
      </c>
      <c r="E68" s="48">
        <f>'-------НОВАЯ БАЗА'!F117</f>
        <v>0</v>
      </c>
      <c r="F68" s="140">
        <f>'-------НОВАЯ БАЗА'!G117</f>
        <v>0</v>
      </c>
      <c r="G68" s="143"/>
      <c r="H68" s="138"/>
      <c r="I68" s="144"/>
      <c r="J68" s="49"/>
      <c r="K68" s="50"/>
      <c r="L68" s="51"/>
      <c r="M68" s="162">
        <f t="shared" si="3"/>
        <v>0</v>
      </c>
      <c r="N68" s="163">
        <f t="shared" si="4"/>
        <v>0</v>
      </c>
      <c r="O68" s="162">
        <f t="shared" si="5"/>
        <v>0</v>
      </c>
      <c r="P68" s="163">
        <f t="shared" si="6"/>
        <v>0</v>
      </c>
      <c r="Q68" s="154">
        <f t="shared" si="13"/>
        <v>0</v>
      </c>
      <c r="R68" s="172">
        <f t="shared" si="13"/>
        <v>0</v>
      </c>
      <c r="S68" s="52">
        <f t="shared" si="8"/>
        <v>0</v>
      </c>
      <c r="T68" s="174"/>
      <c r="U68" s="199"/>
      <c r="V68" s="219"/>
      <c r="W68" s="219"/>
      <c r="X68" s="197"/>
    </row>
    <row r="69" spans="1:30" s="31" customFormat="1" ht="15" customHeight="1">
      <c r="A69" s="27"/>
      <c r="B69" s="46"/>
      <c r="C69" s="47"/>
      <c r="D69" s="48"/>
      <c r="E69" s="48"/>
      <c r="F69" s="140"/>
      <c r="G69" s="145"/>
      <c r="H69" s="138"/>
      <c r="I69" s="144"/>
      <c r="J69" s="49"/>
      <c r="K69" s="50"/>
      <c r="L69" s="51"/>
      <c r="M69" s="162"/>
      <c r="N69" s="163"/>
      <c r="O69" s="162"/>
      <c r="P69" s="163"/>
      <c r="Q69" s="154"/>
      <c r="R69" s="172"/>
      <c r="S69" s="198"/>
      <c r="T69" s="174"/>
      <c r="U69" s="199"/>
      <c r="V69" s="219"/>
      <c r="W69" s="219"/>
      <c r="X69" s="197"/>
    </row>
    <row r="70" spans="1:30" s="31" customFormat="1" ht="15" customHeight="1">
      <c r="A70" s="27"/>
      <c r="B70" s="46"/>
      <c r="C70" s="47"/>
      <c r="D70" s="48"/>
      <c r="E70" s="48"/>
      <c r="F70" s="140"/>
      <c r="G70" s="145"/>
      <c r="H70" s="138"/>
      <c r="I70" s="144"/>
      <c r="J70" s="49"/>
      <c r="K70" s="50"/>
      <c r="L70" s="51"/>
      <c r="M70" s="162"/>
      <c r="N70" s="163"/>
      <c r="O70" s="162"/>
      <c r="P70" s="163"/>
      <c r="Q70" s="154"/>
      <c r="R70" s="172"/>
      <c r="S70" s="198"/>
      <c r="T70" s="174"/>
      <c r="U70" s="199"/>
      <c r="V70" s="219"/>
      <c r="W70" s="219"/>
      <c r="X70" s="197"/>
    </row>
    <row r="71" spans="1:30" s="31" customFormat="1" ht="15" customHeight="1">
      <c r="A71" s="27"/>
      <c r="B71" s="46"/>
      <c r="C71" s="47"/>
      <c r="D71" s="48"/>
      <c r="E71" s="48"/>
      <c r="F71" s="140"/>
      <c r="G71" s="145"/>
      <c r="H71" s="138"/>
      <c r="I71" s="144"/>
      <c r="J71" s="49"/>
      <c r="K71" s="50"/>
      <c r="L71" s="51"/>
      <c r="M71" s="162"/>
      <c r="N71" s="163"/>
      <c r="O71" s="162"/>
      <c r="P71" s="163"/>
      <c r="Q71" s="154"/>
      <c r="R71" s="172"/>
      <c r="S71" s="198"/>
      <c r="T71" s="174"/>
      <c r="U71" s="199"/>
      <c r="V71" s="219"/>
      <c r="W71" s="219"/>
      <c r="X71" s="197"/>
    </row>
    <row r="72" spans="1:30" s="31" customFormat="1" ht="15" customHeight="1">
      <c r="A72" s="27" t="e">
        <f>#REF!+1</f>
        <v>#REF!</v>
      </c>
      <c r="B72" s="46"/>
      <c r="C72" s="47"/>
      <c r="D72" s="48"/>
      <c r="E72" s="48"/>
      <c r="F72" s="140"/>
      <c r="G72" s="145"/>
      <c r="H72" s="138"/>
      <c r="I72" s="144"/>
      <c r="J72" s="49"/>
      <c r="K72" s="50"/>
      <c r="L72" s="51"/>
      <c r="M72" s="162"/>
      <c r="N72" s="163"/>
      <c r="O72" s="162"/>
      <c r="P72" s="163"/>
      <c r="Q72" s="154"/>
      <c r="R72" s="172"/>
      <c r="S72" s="54"/>
      <c r="T72" s="174"/>
      <c r="U72" s="53"/>
      <c r="V72" s="220"/>
      <c r="W72" s="220"/>
      <c r="X72" s="197">
        <f t="shared" ref="X72:X135" si="14">VLOOKUP(F72,AB:AD,3,0)</f>
        <v>0</v>
      </c>
      <c r="Y72" s="31" t="b">
        <f t="shared" ref="Y72:Y90" si="15">U72=X72</f>
        <v>1</v>
      </c>
      <c r="AB72" s="31">
        <v>4633037132</v>
      </c>
      <c r="AC72" s="31" t="s">
        <v>154</v>
      </c>
      <c r="AD72" s="31" t="s">
        <v>136</v>
      </c>
    </row>
    <row r="73" spans="1:30" s="31" customFormat="1" ht="15" customHeight="1">
      <c r="A73" s="27" t="e">
        <f t="shared" ref="A73:A109" si="16">A72+1</f>
        <v>#REF!</v>
      </c>
      <c r="B73" s="46"/>
      <c r="C73" s="47"/>
      <c r="D73" s="48"/>
      <c r="E73" s="48"/>
      <c r="F73" s="140"/>
      <c r="G73" s="143"/>
      <c r="H73" s="138"/>
      <c r="I73" s="144"/>
      <c r="J73" s="49"/>
      <c r="K73" s="50"/>
      <c r="L73" s="51"/>
      <c r="M73" s="162"/>
      <c r="N73" s="163"/>
      <c r="O73" s="162"/>
      <c r="P73" s="163"/>
      <c r="Q73" s="154"/>
      <c r="R73" s="172"/>
      <c r="S73" s="54"/>
      <c r="T73" s="174"/>
      <c r="U73" s="53"/>
      <c r="V73" s="220"/>
      <c r="W73" s="220"/>
      <c r="X73" s="197">
        <f t="shared" si="14"/>
        <v>0</v>
      </c>
      <c r="Y73" s="31" t="b">
        <f t="shared" si="15"/>
        <v>1</v>
      </c>
      <c r="AB73" s="31">
        <v>0</v>
      </c>
    </row>
    <row r="74" spans="1:30" s="31" customFormat="1" ht="15" customHeight="1">
      <c r="A74" s="27" t="e">
        <f t="shared" si="16"/>
        <v>#REF!</v>
      </c>
      <c r="B74" s="46"/>
      <c r="C74" s="47"/>
      <c r="D74" s="48"/>
      <c r="E74" s="48"/>
      <c r="F74" s="140"/>
      <c r="G74" s="143"/>
      <c r="H74" s="138"/>
      <c r="I74" s="144"/>
      <c r="J74" s="49"/>
      <c r="K74" s="50"/>
      <c r="L74" s="51"/>
      <c r="M74" s="162"/>
      <c r="N74" s="163"/>
      <c r="O74" s="162"/>
      <c r="P74" s="163"/>
      <c r="Q74" s="154"/>
      <c r="R74" s="172"/>
      <c r="S74" s="54"/>
      <c r="T74" s="174"/>
      <c r="U74" s="53"/>
      <c r="V74" s="220"/>
      <c r="W74" s="220"/>
      <c r="X74" s="197">
        <f t="shared" si="14"/>
        <v>0</v>
      </c>
      <c r="Y74" s="31" t="b">
        <f t="shared" si="15"/>
        <v>1</v>
      </c>
      <c r="AB74" s="31">
        <v>0</v>
      </c>
    </row>
    <row r="75" spans="1:30" s="31" customFormat="1" ht="15" customHeight="1">
      <c r="A75" s="27" t="e">
        <f t="shared" si="16"/>
        <v>#REF!</v>
      </c>
      <c r="B75" s="46"/>
      <c r="C75" s="47"/>
      <c r="D75" s="48"/>
      <c r="E75" s="48"/>
      <c r="F75" s="140"/>
      <c r="G75" s="143"/>
      <c r="H75" s="138"/>
      <c r="I75" s="144"/>
      <c r="J75" s="49"/>
      <c r="K75" s="50"/>
      <c r="L75" s="51"/>
      <c r="M75" s="162"/>
      <c r="N75" s="163"/>
      <c r="O75" s="162"/>
      <c r="P75" s="163"/>
      <c r="Q75" s="154"/>
      <c r="R75" s="172"/>
      <c r="S75" s="54"/>
      <c r="T75" s="174"/>
      <c r="U75" s="53"/>
      <c r="V75" s="220"/>
      <c r="W75" s="220"/>
      <c r="X75" s="197">
        <f t="shared" si="14"/>
        <v>0</v>
      </c>
      <c r="Y75" s="31" t="b">
        <f t="shared" si="15"/>
        <v>1</v>
      </c>
      <c r="AB75" s="31">
        <v>0</v>
      </c>
    </row>
    <row r="76" spans="1:30" s="31" customFormat="1" ht="15" customHeight="1">
      <c r="A76" s="27" t="e">
        <f t="shared" si="16"/>
        <v>#REF!</v>
      </c>
      <c r="B76" s="46"/>
      <c r="C76" s="47"/>
      <c r="D76" s="48"/>
      <c r="E76" s="48"/>
      <c r="F76" s="140"/>
      <c r="G76" s="143"/>
      <c r="H76" s="138"/>
      <c r="I76" s="144"/>
      <c r="J76" s="49"/>
      <c r="K76" s="50"/>
      <c r="L76" s="51"/>
      <c r="M76" s="162"/>
      <c r="N76" s="163"/>
      <c r="O76" s="162"/>
      <c r="P76" s="163"/>
      <c r="Q76" s="154"/>
      <c r="R76" s="172"/>
      <c r="S76" s="54"/>
      <c r="T76" s="174"/>
      <c r="U76" s="53"/>
      <c r="V76" s="220"/>
      <c r="W76" s="220"/>
      <c r="X76" s="197">
        <f t="shared" si="14"/>
        <v>0</v>
      </c>
      <c r="Y76" s="31" t="b">
        <f t="shared" si="15"/>
        <v>1</v>
      </c>
      <c r="AB76" s="31">
        <v>0</v>
      </c>
    </row>
    <row r="77" spans="1:30" s="31" customFormat="1" ht="15" customHeight="1">
      <c r="A77" s="27" t="e">
        <f t="shared" si="16"/>
        <v>#REF!</v>
      </c>
      <c r="B77" s="46"/>
      <c r="C77" s="47"/>
      <c r="D77" s="48"/>
      <c r="E77" s="48"/>
      <c r="F77" s="140"/>
      <c r="G77" s="143"/>
      <c r="H77" s="138"/>
      <c r="I77" s="144"/>
      <c r="J77" s="49"/>
      <c r="K77" s="50"/>
      <c r="L77" s="51"/>
      <c r="M77" s="162"/>
      <c r="N77" s="163"/>
      <c r="O77" s="162"/>
      <c r="P77" s="163"/>
      <c r="Q77" s="154"/>
      <c r="R77" s="172"/>
      <c r="S77" s="54"/>
      <c r="T77" s="174"/>
      <c r="U77" s="53"/>
      <c r="V77" s="220"/>
      <c r="W77" s="220"/>
      <c r="X77" s="197">
        <f t="shared" si="14"/>
        <v>0</v>
      </c>
      <c r="Y77" s="31" t="b">
        <f t="shared" si="15"/>
        <v>1</v>
      </c>
      <c r="AB77" s="31">
        <v>0</v>
      </c>
    </row>
    <row r="78" spans="1:30" s="31" customFormat="1" ht="15" customHeight="1">
      <c r="A78" s="27" t="e">
        <f t="shared" si="16"/>
        <v>#REF!</v>
      </c>
      <c r="B78" s="46"/>
      <c r="C78" s="47"/>
      <c r="D78" s="48"/>
      <c r="E78" s="48"/>
      <c r="F78" s="140"/>
      <c r="G78" s="143"/>
      <c r="H78" s="138"/>
      <c r="I78" s="144"/>
      <c r="J78" s="49"/>
      <c r="K78" s="50"/>
      <c r="L78" s="51"/>
      <c r="M78" s="162"/>
      <c r="N78" s="163"/>
      <c r="O78" s="162"/>
      <c r="P78" s="163"/>
      <c r="Q78" s="154"/>
      <c r="R78" s="172"/>
      <c r="S78" s="54"/>
      <c r="T78" s="174"/>
      <c r="U78" s="53"/>
      <c r="V78" s="220"/>
      <c r="W78" s="220"/>
      <c r="X78" s="197">
        <f t="shared" si="14"/>
        <v>0</v>
      </c>
      <c r="Y78" s="31" t="b">
        <f t="shared" si="15"/>
        <v>1</v>
      </c>
      <c r="AB78" s="31">
        <v>0</v>
      </c>
    </row>
    <row r="79" spans="1:30" s="31" customFormat="1" ht="15" customHeight="1">
      <c r="A79" s="27" t="e">
        <f t="shared" si="16"/>
        <v>#REF!</v>
      </c>
      <c r="B79" s="46"/>
      <c r="C79" s="47"/>
      <c r="D79" s="48"/>
      <c r="E79" s="48"/>
      <c r="F79" s="140"/>
      <c r="G79" s="143"/>
      <c r="H79" s="138"/>
      <c r="I79" s="144"/>
      <c r="J79" s="49"/>
      <c r="K79" s="50"/>
      <c r="L79" s="51"/>
      <c r="M79" s="162"/>
      <c r="N79" s="163"/>
      <c r="O79" s="162"/>
      <c r="P79" s="163"/>
      <c r="Q79" s="154"/>
      <c r="R79" s="172"/>
      <c r="S79" s="54"/>
      <c r="T79" s="174"/>
      <c r="U79" s="53"/>
      <c r="V79" s="220"/>
      <c r="W79" s="220"/>
      <c r="X79" s="197">
        <f t="shared" si="14"/>
        <v>0</v>
      </c>
      <c r="Y79" s="31" t="b">
        <f t="shared" si="15"/>
        <v>1</v>
      </c>
      <c r="AB79" s="31">
        <v>0</v>
      </c>
    </row>
    <row r="80" spans="1:30" s="31" customFormat="1" ht="15" customHeight="1">
      <c r="A80" s="27" t="e">
        <f t="shared" si="16"/>
        <v>#REF!</v>
      </c>
      <c r="B80" s="46"/>
      <c r="C80" s="47"/>
      <c r="D80" s="48"/>
      <c r="E80" s="48"/>
      <c r="F80" s="140"/>
      <c r="G80" s="145"/>
      <c r="H80" s="138"/>
      <c r="I80" s="144"/>
      <c r="J80" s="49"/>
      <c r="K80" s="50"/>
      <c r="L80" s="51"/>
      <c r="M80" s="162"/>
      <c r="N80" s="163"/>
      <c r="O80" s="162"/>
      <c r="P80" s="163"/>
      <c r="Q80" s="154"/>
      <c r="R80" s="172"/>
      <c r="S80" s="54"/>
      <c r="T80" s="174"/>
      <c r="U80" s="53"/>
      <c r="V80" s="220"/>
      <c r="W80" s="220"/>
      <c r="X80" s="197">
        <f t="shared" si="14"/>
        <v>0</v>
      </c>
      <c r="Y80" s="31" t="b">
        <f t="shared" si="15"/>
        <v>1</v>
      </c>
      <c r="AB80" s="31">
        <v>0</v>
      </c>
    </row>
    <row r="81" spans="1:28" s="31" customFormat="1" ht="15" customHeight="1">
      <c r="A81" s="27" t="e">
        <f t="shared" si="16"/>
        <v>#REF!</v>
      </c>
      <c r="B81" s="46"/>
      <c r="C81" s="47"/>
      <c r="D81" s="48"/>
      <c r="E81" s="48"/>
      <c r="F81" s="140"/>
      <c r="G81" s="145"/>
      <c r="H81" s="138"/>
      <c r="I81" s="144"/>
      <c r="J81" s="49"/>
      <c r="K81" s="50"/>
      <c r="L81" s="51"/>
      <c r="M81" s="162"/>
      <c r="N81" s="163"/>
      <c r="O81" s="162"/>
      <c r="P81" s="163"/>
      <c r="Q81" s="154"/>
      <c r="R81" s="172"/>
      <c r="S81" s="54"/>
      <c r="T81" s="174"/>
      <c r="U81" s="53"/>
      <c r="V81" s="220"/>
      <c r="W81" s="220"/>
      <c r="X81" s="197">
        <f t="shared" si="14"/>
        <v>0</v>
      </c>
      <c r="Y81" s="31" t="b">
        <f t="shared" si="15"/>
        <v>1</v>
      </c>
      <c r="AB81" s="31">
        <v>0</v>
      </c>
    </row>
    <row r="82" spans="1:28" s="31" customFormat="1" ht="15" customHeight="1">
      <c r="A82" s="27" t="e">
        <f t="shared" si="16"/>
        <v>#REF!</v>
      </c>
      <c r="B82" s="46"/>
      <c r="C82" s="47"/>
      <c r="D82" s="48"/>
      <c r="E82" s="48"/>
      <c r="F82" s="140"/>
      <c r="G82" s="145"/>
      <c r="H82" s="138"/>
      <c r="I82" s="144"/>
      <c r="J82" s="49"/>
      <c r="K82" s="50"/>
      <c r="L82" s="51"/>
      <c r="M82" s="162"/>
      <c r="N82" s="163"/>
      <c r="O82" s="162"/>
      <c r="P82" s="163"/>
      <c r="Q82" s="154"/>
      <c r="R82" s="172"/>
      <c r="S82" s="54"/>
      <c r="T82" s="174"/>
      <c r="U82" s="53"/>
      <c r="V82" s="220"/>
      <c r="W82" s="220"/>
      <c r="X82" s="197">
        <f t="shared" si="14"/>
        <v>0</v>
      </c>
      <c r="Y82" s="31" t="b">
        <f t="shared" si="15"/>
        <v>1</v>
      </c>
      <c r="AB82" s="31">
        <v>0</v>
      </c>
    </row>
    <row r="83" spans="1:28" s="31" customFormat="1" ht="15" customHeight="1">
      <c r="A83" s="27" t="e">
        <f t="shared" si="16"/>
        <v>#REF!</v>
      </c>
      <c r="B83" s="46"/>
      <c r="C83" s="47"/>
      <c r="D83" s="48"/>
      <c r="E83" s="48"/>
      <c r="F83" s="140"/>
      <c r="G83" s="145"/>
      <c r="H83" s="138"/>
      <c r="I83" s="144"/>
      <c r="J83" s="49"/>
      <c r="K83" s="50"/>
      <c r="L83" s="51"/>
      <c r="M83" s="162"/>
      <c r="N83" s="163"/>
      <c r="O83" s="162"/>
      <c r="P83" s="163"/>
      <c r="Q83" s="154"/>
      <c r="R83" s="172"/>
      <c r="S83" s="54"/>
      <c r="T83" s="174"/>
      <c r="U83" s="53"/>
      <c r="V83" s="220"/>
      <c r="W83" s="220"/>
      <c r="X83" s="197">
        <f t="shared" si="14"/>
        <v>0</v>
      </c>
      <c r="Y83" s="31" t="b">
        <f t="shared" si="15"/>
        <v>1</v>
      </c>
      <c r="AB83" s="31">
        <v>0</v>
      </c>
    </row>
    <row r="84" spans="1:28" s="31" customFormat="1" ht="15" customHeight="1">
      <c r="A84" s="27" t="e">
        <f t="shared" si="16"/>
        <v>#REF!</v>
      </c>
      <c r="B84" s="46"/>
      <c r="C84" s="47"/>
      <c r="D84" s="48"/>
      <c r="E84" s="48"/>
      <c r="F84" s="140"/>
      <c r="G84" s="145"/>
      <c r="H84" s="138"/>
      <c r="I84" s="144"/>
      <c r="J84" s="49"/>
      <c r="K84" s="50"/>
      <c r="L84" s="51"/>
      <c r="M84" s="162"/>
      <c r="N84" s="163"/>
      <c r="O84" s="162"/>
      <c r="P84" s="163"/>
      <c r="Q84" s="154"/>
      <c r="R84" s="172"/>
      <c r="S84" s="54"/>
      <c r="T84" s="174"/>
      <c r="U84" s="53"/>
      <c r="V84" s="220"/>
      <c r="W84" s="220"/>
      <c r="X84" s="197">
        <f t="shared" si="14"/>
        <v>0</v>
      </c>
      <c r="Y84" s="31" t="b">
        <f t="shared" si="15"/>
        <v>1</v>
      </c>
      <c r="AB84" s="31">
        <v>0</v>
      </c>
    </row>
    <row r="85" spans="1:28" s="31" customFormat="1" ht="15" customHeight="1">
      <c r="A85" s="27" t="e">
        <f t="shared" si="16"/>
        <v>#REF!</v>
      </c>
      <c r="B85" s="46"/>
      <c r="C85" s="47"/>
      <c r="D85" s="48"/>
      <c r="E85" s="48"/>
      <c r="F85" s="140"/>
      <c r="G85" s="145"/>
      <c r="H85" s="138"/>
      <c r="I85" s="144"/>
      <c r="J85" s="49"/>
      <c r="K85" s="50"/>
      <c r="L85" s="51"/>
      <c r="M85" s="162"/>
      <c r="N85" s="163"/>
      <c r="O85" s="162"/>
      <c r="P85" s="163"/>
      <c r="Q85" s="154"/>
      <c r="R85" s="172"/>
      <c r="S85" s="54"/>
      <c r="T85" s="174"/>
      <c r="U85" s="53"/>
      <c r="V85" s="220"/>
      <c r="W85" s="220"/>
      <c r="X85" s="197">
        <f t="shared" si="14"/>
        <v>0</v>
      </c>
      <c r="Y85" s="31" t="b">
        <f t="shared" si="15"/>
        <v>1</v>
      </c>
      <c r="AB85" s="31">
        <v>0</v>
      </c>
    </row>
    <row r="86" spans="1:28" s="31" customFormat="1" ht="15" customHeight="1">
      <c r="A86" s="27" t="e">
        <f t="shared" si="16"/>
        <v>#REF!</v>
      </c>
      <c r="B86" s="46"/>
      <c r="C86" s="47"/>
      <c r="D86" s="48"/>
      <c r="E86" s="48"/>
      <c r="F86" s="140"/>
      <c r="G86" s="145"/>
      <c r="H86" s="138"/>
      <c r="I86" s="144"/>
      <c r="J86" s="49"/>
      <c r="K86" s="50"/>
      <c r="L86" s="51"/>
      <c r="M86" s="162"/>
      <c r="N86" s="163"/>
      <c r="O86" s="162"/>
      <c r="P86" s="163"/>
      <c r="Q86" s="154"/>
      <c r="R86" s="172"/>
      <c r="S86" s="54"/>
      <c r="T86" s="174"/>
      <c r="U86" s="53"/>
      <c r="V86" s="220"/>
      <c r="W86" s="220"/>
      <c r="X86" s="197">
        <f t="shared" si="14"/>
        <v>0</v>
      </c>
      <c r="Y86" s="31" t="b">
        <f t="shared" si="15"/>
        <v>1</v>
      </c>
      <c r="AB86" s="31">
        <v>0</v>
      </c>
    </row>
    <row r="87" spans="1:28" s="31" customFormat="1" ht="15" customHeight="1">
      <c r="A87" s="27" t="e">
        <f t="shared" si="16"/>
        <v>#REF!</v>
      </c>
      <c r="B87" s="46"/>
      <c r="C87" s="47"/>
      <c r="D87" s="48"/>
      <c r="E87" s="48"/>
      <c r="F87" s="140"/>
      <c r="G87" s="145"/>
      <c r="H87" s="138"/>
      <c r="I87" s="144"/>
      <c r="J87" s="49"/>
      <c r="K87" s="50"/>
      <c r="L87" s="51"/>
      <c r="M87" s="162"/>
      <c r="N87" s="163"/>
      <c r="O87" s="162"/>
      <c r="P87" s="163"/>
      <c r="Q87" s="154"/>
      <c r="R87" s="172"/>
      <c r="S87" s="54"/>
      <c r="T87" s="174"/>
      <c r="U87" s="53"/>
      <c r="V87" s="220"/>
      <c r="W87" s="220"/>
      <c r="X87" s="197">
        <f t="shared" si="14"/>
        <v>0</v>
      </c>
      <c r="Y87" s="31" t="b">
        <f t="shared" si="15"/>
        <v>1</v>
      </c>
      <c r="AB87" s="31">
        <v>0</v>
      </c>
    </row>
    <row r="88" spans="1:28" s="31" customFormat="1" ht="15" customHeight="1">
      <c r="A88" s="27" t="e">
        <f t="shared" si="16"/>
        <v>#REF!</v>
      </c>
      <c r="B88" s="46"/>
      <c r="C88" s="47"/>
      <c r="D88" s="48"/>
      <c r="E88" s="48"/>
      <c r="F88" s="140"/>
      <c r="G88" s="145"/>
      <c r="H88" s="138"/>
      <c r="I88" s="144"/>
      <c r="J88" s="49"/>
      <c r="K88" s="50"/>
      <c r="L88" s="51"/>
      <c r="M88" s="162"/>
      <c r="N88" s="163"/>
      <c r="O88" s="162"/>
      <c r="P88" s="163"/>
      <c r="Q88" s="154"/>
      <c r="R88" s="172"/>
      <c r="S88" s="54"/>
      <c r="T88" s="174"/>
      <c r="U88" s="53"/>
      <c r="V88" s="220"/>
      <c r="W88" s="220"/>
      <c r="X88" s="197">
        <f t="shared" si="14"/>
        <v>0</v>
      </c>
      <c r="Y88" s="31" t="b">
        <f t="shared" si="15"/>
        <v>1</v>
      </c>
      <c r="AB88" s="31">
        <v>0</v>
      </c>
    </row>
    <row r="89" spans="1:28" s="31" customFormat="1" ht="15" customHeight="1">
      <c r="A89" s="27" t="e">
        <f t="shared" si="16"/>
        <v>#REF!</v>
      </c>
      <c r="B89" s="46"/>
      <c r="C89" s="47"/>
      <c r="D89" s="48"/>
      <c r="E89" s="48"/>
      <c r="F89" s="140"/>
      <c r="G89" s="145"/>
      <c r="H89" s="138"/>
      <c r="I89" s="144"/>
      <c r="J89" s="49"/>
      <c r="K89" s="50"/>
      <c r="L89" s="51"/>
      <c r="M89" s="162"/>
      <c r="N89" s="163"/>
      <c r="O89" s="162"/>
      <c r="P89" s="163"/>
      <c r="Q89" s="154"/>
      <c r="R89" s="172"/>
      <c r="S89" s="54"/>
      <c r="T89" s="174"/>
      <c r="U89" s="53"/>
      <c r="V89" s="220"/>
      <c r="W89" s="220"/>
      <c r="X89" s="197">
        <f t="shared" si="14"/>
        <v>0</v>
      </c>
      <c r="Y89" s="31" t="b">
        <f t="shared" si="15"/>
        <v>1</v>
      </c>
      <c r="AB89" s="31">
        <v>0</v>
      </c>
    </row>
    <row r="90" spans="1:28" s="31" customFormat="1" ht="15" customHeight="1">
      <c r="A90" s="27" t="e">
        <f t="shared" si="16"/>
        <v>#REF!</v>
      </c>
      <c r="B90" s="46"/>
      <c r="C90" s="47"/>
      <c r="D90" s="48"/>
      <c r="E90" s="48"/>
      <c r="F90" s="140"/>
      <c r="G90" s="145"/>
      <c r="H90" s="138"/>
      <c r="I90" s="144"/>
      <c r="J90" s="49"/>
      <c r="K90" s="50"/>
      <c r="L90" s="51"/>
      <c r="M90" s="162"/>
      <c r="N90" s="163"/>
      <c r="O90" s="162"/>
      <c r="P90" s="163"/>
      <c r="Q90" s="154"/>
      <c r="R90" s="172"/>
      <c r="S90" s="54"/>
      <c r="T90" s="174"/>
      <c r="U90" s="53"/>
      <c r="V90" s="220"/>
      <c r="W90" s="220"/>
      <c r="X90" s="197">
        <f t="shared" si="14"/>
        <v>0</v>
      </c>
      <c r="Y90" s="31" t="b">
        <f t="shared" si="15"/>
        <v>1</v>
      </c>
      <c r="AB90" s="31">
        <v>0</v>
      </c>
    </row>
    <row r="91" spans="1:28" s="31" customFormat="1" ht="15" customHeight="1">
      <c r="A91" s="27" t="e">
        <f t="shared" si="16"/>
        <v>#REF!</v>
      </c>
      <c r="B91" s="46"/>
      <c r="C91" s="47"/>
      <c r="D91" s="48"/>
      <c r="E91" s="48"/>
      <c r="F91" s="140"/>
      <c r="G91" s="145"/>
      <c r="H91" s="139"/>
      <c r="I91" s="146"/>
      <c r="J91" s="49"/>
      <c r="K91" s="50"/>
      <c r="L91" s="51"/>
      <c r="M91" s="162"/>
      <c r="N91" s="163"/>
      <c r="O91" s="162"/>
      <c r="P91" s="163"/>
      <c r="Q91" s="154"/>
      <c r="R91" s="172"/>
      <c r="S91" s="54"/>
      <c r="T91" s="174"/>
      <c r="U91" s="53"/>
      <c r="V91" s="219"/>
      <c r="W91" s="219"/>
      <c r="X91" s="197">
        <f t="shared" si="14"/>
        <v>0</v>
      </c>
      <c r="Y91" s="31" t="b">
        <f t="shared" ref="Y91:Y145" si="17">U91=X91</f>
        <v>1</v>
      </c>
      <c r="AB91" s="31">
        <v>0</v>
      </c>
    </row>
    <row r="92" spans="1:28" s="31" customFormat="1" ht="15.75" customHeight="1" thickBot="1">
      <c r="A92" s="27" t="e">
        <f t="shared" si="16"/>
        <v>#REF!</v>
      </c>
      <c r="B92" s="46"/>
      <c r="C92" s="47"/>
      <c r="D92" s="48">
        <f>'-------НОВАЯ БАЗА'!E123</f>
        <v>0</v>
      </c>
      <c r="E92" s="48"/>
      <c r="F92" s="141"/>
      <c r="G92" s="147"/>
      <c r="H92" s="148"/>
      <c r="I92" s="149"/>
      <c r="J92" s="56"/>
      <c r="K92" s="57"/>
      <c r="L92" s="58"/>
      <c r="M92" s="164">
        <f t="shared" ref="M92" si="18">G92*H92/1000</f>
        <v>0</v>
      </c>
      <c r="N92" s="165">
        <f t="shared" ref="N92" si="19">G92*I92/1000</f>
        <v>0</v>
      </c>
      <c r="O92" s="164"/>
      <c r="P92" s="165"/>
      <c r="Q92" s="173"/>
      <c r="R92" s="165"/>
      <c r="S92" s="59">
        <f t="shared" ref="S92" si="20">G92</f>
        <v>0</v>
      </c>
      <c r="T92" s="174"/>
      <c r="U92" s="60"/>
      <c r="V92" s="219"/>
      <c r="W92" s="219"/>
      <c r="X92" s="197">
        <f t="shared" si="14"/>
        <v>0</v>
      </c>
      <c r="Y92" s="31" t="b">
        <f t="shared" si="17"/>
        <v>1</v>
      </c>
      <c r="AB92" s="31">
        <v>0</v>
      </c>
    </row>
    <row r="93" spans="1:28" s="31" customFormat="1" ht="15" customHeight="1">
      <c r="A93" s="27" t="e">
        <f t="shared" si="16"/>
        <v>#REF!</v>
      </c>
      <c r="B93" s="61"/>
      <c r="C93" s="28"/>
      <c r="E93" s="62"/>
      <c r="F93" s="63"/>
      <c r="N93" s="32"/>
      <c r="O93" s="32"/>
      <c r="P93" s="32"/>
      <c r="Q93" s="32"/>
      <c r="R93" s="32"/>
      <c r="S93" s="32"/>
      <c r="T93" s="33"/>
      <c r="U93" s="33"/>
      <c r="V93" s="219"/>
      <c r="W93" s="219"/>
      <c r="X93" s="197">
        <f t="shared" si="14"/>
        <v>0</v>
      </c>
      <c r="Y93" s="31" t="b">
        <f t="shared" si="17"/>
        <v>1</v>
      </c>
      <c r="AB93" s="31">
        <v>0</v>
      </c>
    </row>
    <row r="94" spans="1:28" s="31" customFormat="1" ht="15" customHeight="1">
      <c r="A94" s="27" t="e">
        <f t="shared" si="16"/>
        <v>#REF!</v>
      </c>
      <c r="B94" s="46"/>
      <c r="C94" s="28"/>
      <c r="E94" s="62"/>
      <c r="F94" s="63"/>
      <c r="N94" s="32"/>
      <c r="O94" s="32"/>
      <c r="P94" s="32"/>
      <c r="Q94" s="32"/>
      <c r="R94" s="32"/>
      <c r="S94" s="32"/>
      <c r="T94" s="33"/>
      <c r="U94" s="33"/>
      <c r="V94" s="219"/>
      <c r="W94" s="219"/>
      <c r="X94" s="197">
        <f t="shared" si="14"/>
        <v>0</v>
      </c>
      <c r="Y94" s="31" t="b">
        <f t="shared" si="17"/>
        <v>1</v>
      </c>
      <c r="AB94" s="31">
        <v>0</v>
      </c>
    </row>
    <row r="95" spans="1:28" s="31" customFormat="1" ht="15" customHeight="1">
      <c r="A95" s="27" t="e">
        <f t="shared" si="16"/>
        <v>#REF!</v>
      </c>
      <c r="B95" s="46"/>
      <c r="C95" s="28"/>
      <c r="E95" s="62"/>
      <c r="F95" s="63"/>
      <c r="N95" s="32"/>
      <c r="O95" s="32"/>
      <c r="P95" s="32"/>
      <c r="Q95" s="32"/>
      <c r="R95" s="32"/>
      <c r="S95" s="32"/>
      <c r="T95" s="33"/>
      <c r="U95" s="33"/>
      <c r="V95" s="219"/>
      <c r="W95" s="219"/>
      <c r="X95" s="197">
        <f t="shared" si="14"/>
        <v>0</v>
      </c>
      <c r="Y95" s="31" t="b">
        <f t="shared" si="17"/>
        <v>1</v>
      </c>
      <c r="AB95" s="31">
        <v>0</v>
      </c>
    </row>
    <row r="96" spans="1:28" s="31" customFormat="1" ht="15" customHeight="1">
      <c r="A96" s="27" t="e">
        <f t="shared" si="16"/>
        <v>#REF!</v>
      </c>
      <c r="B96" s="46"/>
      <c r="C96" s="28"/>
      <c r="E96" s="62"/>
      <c r="F96" s="63"/>
      <c r="N96" s="32"/>
      <c r="O96" s="32"/>
      <c r="P96" s="32"/>
      <c r="Q96" s="32"/>
      <c r="R96" s="32"/>
      <c r="S96" s="32"/>
      <c r="T96" s="33"/>
      <c r="U96" s="33"/>
      <c r="V96" s="219"/>
      <c r="W96" s="219"/>
      <c r="X96" s="197">
        <f t="shared" si="14"/>
        <v>0</v>
      </c>
      <c r="Y96" s="31" t="b">
        <f t="shared" si="17"/>
        <v>1</v>
      </c>
      <c r="AB96" s="31">
        <v>0</v>
      </c>
    </row>
    <row r="97" spans="1:32" s="31" customFormat="1" ht="15" customHeight="1">
      <c r="A97" s="27" t="e">
        <f t="shared" si="16"/>
        <v>#REF!</v>
      </c>
      <c r="B97" s="46"/>
      <c r="C97" s="28"/>
      <c r="E97" s="62"/>
      <c r="F97" s="63"/>
      <c r="N97" s="32"/>
      <c r="O97" s="32"/>
      <c r="P97" s="32"/>
      <c r="Q97" s="32"/>
      <c r="R97" s="32"/>
      <c r="S97" s="32"/>
      <c r="T97" s="33"/>
      <c r="U97" s="33"/>
      <c r="V97" s="219"/>
      <c r="W97" s="219"/>
      <c r="X97" s="197">
        <f t="shared" si="14"/>
        <v>0</v>
      </c>
      <c r="Y97" s="31" t="b">
        <f t="shared" si="17"/>
        <v>1</v>
      </c>
      <c r="AB97" s="31">
        <v>0</v>
      </c>
    </row>
    <row r="98" spans="1:32" s="31" customFormat="1" ht="15" customHeight="1">
      <c r="A98" s="27" t="e">
        <f t="shared" si="16"/>
        <v>#REF!</v>
      </c>
      <c r="B98" s="46"/>
      <c r="C98" s="28"/>
      <c r="E98" s="62"/>
      <c r="F98" s="63"/>
      <c r="N98" s="32"/>
      <c r="O98" s="32"/>
      <c r="P98" s="32"/>
      <c r="Q98" s="32"/>
      <c r="R98" s="32"/>
      <c r="S98" s="32"/>
      <c r="T98" s="33"/>
      <c r="U98" s="33"/>
      <c r="V98" s="219"/>
      <c r="W98" s="219"/>
      <c r="X98" s="197">
        <f t="shared" si="14"/>
        <v>0</v>
      </c>
      <c r="Y98" s="31" t="b">
        <f t="shared" si="17"/>
        <v>1</v>
      </c>
      <c r="AB98" s="31">
        <v>0</v>
      </c>
    </row>
    <row r="99" spans="1:32" s="31" customFormat="1" ht="15" customHeight="1">
      <c r="A99" s="27" t="e">
        <f t="shared" si="16"/>
        <v>#REF!</v>
      </c>
      <c r="B99" s="46"/>
      <c r="C99" s="28"/>
      <c r="E99" s="62"/>
      <c r="F99" s="63"/>
      <c r="N99" s="32"/>
      <c r="O99" s="32"/>
      <c r="P99" s="32"/>
      <c r="Q99" s="32"/>
      <c r="R99" s="32"/>
      <c r="S99" s="32"/>
      <c r="T99" s="33"/>
      <c r="U99" s="33"/>
      <c r="V99" s="219"/>
      <c r="W99" s="219"/>
      <c r="X99" s="197">
        <f t="shared" si="14"/>
        <v>0</v>
      </c>
      <c r="Y99" s="31" t="b">
        <f t="shared" si="17"/>
        <v>1</v>
      </c>
      <c r="AB99" s="31">
        <v>0</v>
      </c>
    </row>
    <row r="100" spans="1:32" s="31" customFormat="1" ht="15" customHeight="1">
      <c r="A100" s="27" t="e">
        <f t="shared" si="16"/>
        <v>#REF!</v>
      </c>
      <c r="B100" s="46"/>
      <c r="C100" s="28"/>
      <c r="E100" s="62"/>
      <c r="F100" s="63"/>
      <c r="N100" s="32"/>
      <c r="O100" s="32"/>
      <c r="P100" s="32"/>
      <c r="Q100" s="32"/>
      <c r="R100" s="32"/>
      <c r="S100" s="32"/>
      <c r="T100" s="33"/>
      <c r="U100" s="33"/>
      <c r="V100" s="219"/>
      <c r="W100" s="219"/>
      <c r="X100" s="197">
        <f t="shared" si="14"/>
        <v>0</v>
      </c>
      <c r="Y100" s="31" t="b">
        <f t="shared" si="17"/>
        <v>1</v>
      </c>
      <c r="AB100" s="31">
        <v>0</v>
      </c>
    </row>
    <row r="101" spans="1:32" s="31" customFormat="1" ht="15" customHeight="1">
      <c r="A101" s="27" t="e">
        <f t="shared" si="16"/>
        <v>#REF!</v>
      </c>
      <c r="B101" s="46"/>
      <c r="C101" s="28"/>
      <c r="E101" s="62"/>
      <c r="F101" s="63"/>
      <c r="N101" s="32"/>
      <c r="O101" s="32"/>
      <c r="P101" s="32"/>
      <c r="Q101" s="32"/>
      <c r="R101" s="32"/>
      <c r="S101" s="32"/>
      <c r="T101" s="33"/>
      <c r="U101" s="33"/>
      <c r="V101" s="219"/>
      <c r="W101" s="219"/>
      <c r="X101" s="197">
        <f t="shared" si="14"/>
        <v>0</v>
      </c>
      <c r="Y101" s="31" t="b">
        <f t="shared" si="17"/>
        <v>1</v>
      </c>
      <c r="AB101" s="31">
        <v>0</v>
      </c>
    </row>
    <row r="102" spans="1:32" s="31" customFormat="1" ht="15" customHeight="1">
      <c r="A102" s="27" t="e">
        <f t="shared" si="16"/>
        <v>#REF!</v>
      </c>
      <c r="B102" s="46"/>
      <c r="C102" s="28"/>
      <c r="E102" s="62"/>
      <c r="F102" s="63"/>
      <c r="N102" s="32"/>
      <c r="O102" s="32"/>
      <c r="P102" s="32"/>
      <c r="Q102" s="32"/>
      <c r="R102" s="32"/>
      <c r="S102" s="32"/>
      <c r="T102" s="33"/>
      <c r="U102" s="33"/>
      <c r="V102" s="219"/>
      <c r="W102" s="219"/>
      <c r="X102" s="197">
        <f t="shared" si="14"/>
        <v>0</v>
      </c>
      <c r="Y102" s="31" t="b">
        <f t="shared" si="17"/>
        <v>1</v>
      </c>
      <c r="AB102" s="31">
        <v>0</v>
      </c>
    </row>
    <row r="103" spans="1:32" s="31" customFormat="1" ht="15" customHeight="1">
      <c r="A103" s="27" t="e">
        <f t="shared" si="16"/>
        <v>#REF!</v>
      </c>
      <c r="B103" s="46"/>
      <c r="C103" s="28"/>
      <c r="E103" s="62"/>
      <c r="F103" s="63"/>
      <c r="N103" s="32"/>
      <c r="O103" s="32"/>
      <c r="P103" s="32"/>
      <c r="Q103" s="32"/>
      <c r="R103" s="32"/>
      <c r="S103" s="32"/>
      <c r="T103" s="33"/>
      <c r="U103" s="33"/>
      <c r="V103" s="219"/>
      <c r="W103" s="219"/>
      <c r="X103" s="197">
        <f t="shared" si="14"/>
        <v>0</v>
      </c>
      <c r="Y103" s="31" t="b">
        <f t="shared" si="17"/>
        <v>1</v>
      </c>
      <c r="AB103" s="31">
        <v>0</v>
      </c>
    </row>
    <row r="104" spans="1:32" s="31" customFormat="1" ht="15" customHeight="1">
      <c r="A104" s="27" t="e">
        <f t="shared" si="16"/>
        <v>#REF!</v>
      </c>
      <c r="B104" s="46"/>
      <c r="C104" s="28"/>
      <c r="E104" s="62"/>
      <c r="F104" s="63"/>
      <c r="N104" s="32"/>
      <c r="O104" s="32"/>
      <c r="P104" s="32"/>
      <c r="Q104" s="32"/>
      <c r="R104" s="32"/>
      <c r="S104" s="32"/>
      <c r="T104" s="33"/>
      <c r="U104" s="33"/>
      <c r="V104" s="219"/>
      <c r="W104" s="219"/>
      <c r="X104" s="197">
        <f t="shared" si="14"/>
        <v>0</v>
      </c>
      <c r="Y104" s="31" t="b">
        <f t="shared" si="17"/>
        <v>1</v>
      </c>
      <c r="AB104" s="31">
        <v>0</v>
      </c>
    </row>
    <row r="105" spans="1:32" s="31" customFormat="1" ht="15" customHeight="1">
      <c r="A105" s="27" t="e">
        <f t="shared" si="16"/>
        <v>#REF!</v>
      </c>
      <c r="B105" s="46"/>
      <c r="C105" s="28"/>
      <c r="E105" s="62"/>
      <c r="F105" s="63"/>
      <c r="N105" s="32"/>
      <c r="O105" s="32"/>
      <c r="P105" s="32"/>
      <c r="Q105" s="32"/>
      <c r="R105" s="32"/>
      <c r="S105" s="32"/>
      <c r="T105" s="33"/>
      <c r="U105" s="33"/>
      <c r="V105" s="219"/>
      <c r="W105" s="219"/>
      <c r="X105" s="197">
        <f t="shared" si="14"/>
        <v>0</v>
      </c>
      <c r="Y105" s="31" t="b">
        <f t="shared" si="17"/>
        <v>1</v>
      </c>
      <c r="AB105" s="31">
        <v>0</v>
      </c>
    </row>
    <row r="106" spans="1:32" s="31" customFormat="1" ht="15" customHeight="1">
      <c r="A106" s="27" t="e">
        <f t="shared" si="16"/>
        <v>#REF!</v>
      </c>
      <c r="B106" s="46"/>
      <c r="C106" s="28"/>
      <c r="E106" s="62"/>
      <c r="F106" s="63"/>
      <c r="N106" s="32"/>
      <c r="O106" s="32"/>
      <c r="P106" s="32"/>
      <c r="Q106" s="32"/>
      <c r="R106" s="32"/>
      <c r="S106" s="32"/>
      <c r="T106" s="33"/>
      <c r="U106" s="33"/>
      <c r="V106" s="219"/>
      <c r="W106" s="219"/>
      <c r="X106" s="197">
        <f t="shared" si="14"/>
        <v>0</v>
      </c>
      <c r="Y106" s="31" t="b">
        <f t="shared" si="17"/>
        <v>1</v>
      </c>
      <c r="AB106" s="31">
        <v>0</v>
      </c>
    </row>
    <row r="107" spans="1:32" s="31" customFormat="1" ht="15" customHeight="1">
      <c r="A107" s="27" t="e">
        <f t="shared" si="16"/>
        <v>#REF!</v>
      </c>
      <c r="B107" s="46"/>
      <c r="C107" s="28"/>
      <c r="E107" s="62"/>
      <c r="F107" s="63"/>
      <c r="N107" s="32"/>
      <c r="O107" s="32"/>
      <c r="P107" s="32"/>
      <c r="Q107" s="32"/>
      <c r="R107" s="32"/>
      <c r="S107" s="32"/>
      <c r="T107" s="33"/>
      <c r="U107" s="33"/>
      <c r="V107" s="219"/>
      <c r="W107" s="219"/>
      <c r="X107" s="197">
        <f t="shared" si="14"/>
        <v>0</v>
      </c>
      <c r="Y107" s="31" t="b">
        <f t="shared" si="17"/>
        <v>1</v>
      </c>
      <c r="AB107" s="31">
        <v>0</v>
      </c>
    </row>
    <row r="108" spans="1:32" s="31" customFormat="1" ht="15" customHeight="1">
      <c r="A108" s="27" t="e">
        <f t="shared" si="16"/>
        <v>#REF!</v>
      </c>
      <c r="B108" s="46"/>
      <c r="C108" s="28"/>
      <c r="E108" s="62"/>
      <c r="F108" s="63"/>
      <c r="N108" s="32"/>
      <c r="O108" s="32"/>
      <c r="P108" s="32"/>
      <c r="Q108" s="32"/>
      <c r="R108" s="32"/>
      <c r="S108" s="32"/>
      <c r="T108" s="33"/>
      <c r="U108" s="33"/>
      <c r="V108" s="219"/>
      <c r="W108" s="219"/>
      <c r="X108" s="197">
        <f t="shared" si="14"/>
        <v>0</v>
      </c>
      <c r="Y108" s="31" t="b">
        <f t="shared" si="17"/>
        <v>1</v>
      </c>
      <c r="AB108" s="31">
        <v>0</v>
      </c>
    </row>
    <row r="109" spans="1:32" s="31" customFormat="1" ht="15" customHeight="1">
      <c r="A109" s="27" t="e">
        <f t="shared" si="16"/>
        <v>#REF!</v>
      </c>
      <c r="B109" s="46"/>
      <c r="C109" s="28"/>
      <c r="E109" s="62"/>
      <c r="F109" s="63"/>
      <c r="N109" s="32"/>
      <c r="O109" s="32"/>
      <c r="P109" s="32"/>
      <c r="Q109" s="32"/>
      <c r="R109" s="32"/>
      <c r="S109" s="32"/>
      <c r="T109" s="33"/>
      <c r="U109" s="33"/>
      <c r="V109" s="219"/>
      <c r="W109" s="219"/>
      <c r="X109" s="197">
        <f t="shared" si="14"/>
        <v>0</v>
      </c>
      <c r="Y109" s="31" t="b">
        <f t="shared" si="17"/>
        <v>1</v>
      </c>
      <c r="AB109" s="31">
        <v>0</v>
      </c>
    </row>
    <row r="110" spans="1:32">
      <c r="X110" s="197">
        <f t="shared" si="14"/>
        <v>0</v>
      </c>
      <c r="Y110" s="31" t="b">
        <f t="shared" si="17"/>
        <v>1</v>
      </c>
      <c r="Z110" s="31"/>
      <c r="AB110" s="28">
        <v>0</v>
      </c>
      <c r="AF110" s="31"/>
    </row>
    <row r="111" spans="1:32">
      <c r="X111" s="197">
        <f t="shared" si="14"/>
        <v>0</v>
      </c>
      <c r="Y111" s="31" t="b">
        <f t="shared" si="17"/>
        <v>1</v>
      </c>
      <c r="Z111" s="31"/>
      <c r="AB111" s="28">
        <v>0</v>
      </c>
      <c r="AF111" s="31"/>
    </row>
    <row r="112" spans="1:32">
      <c r="X112" s="197">
        <f t="shared" si="14"/>
        <v>0</v>
      </c>
      <c r="Y112" s="31" t="b">
        <f t="shared" si="17"/>
        <v>1</v>
      </c>
      <c r="Z112" s="31"/>
      <c r="AB112" s="28">
        <v>0</v>
      </c>
      <c r="AF112" s="31"/>
    </row>
    <row r="113" spans="24:32">
      <c r="X113" s="197">
        <f t="shared" si="14"/>
        <v>0</v>
      </c>
      <c r="Y113" s="31" t="b">
        <f t="shared" si="17"/>
        <v>1</v>
      </c>
      <c r="Z113" s="31"/>
      <c r="AB113" s="28">
        <v>0</v>
      </c>
      <c r="AF113" s="31"/>
    </row>
    <row r="114" spans="24:32">
      <c r="X114" s="197">
        <f t="shared" si="14"/>
        <v>0</v>
      </c>
      <c r="Y114" s="31" t="b">
        <f t="shared" si="17"/>
        <v>1</v>
      </c>
      <c r="Z114" s="31"/>
      <c r="AB114" s="28">
        <v>0</v>
      </c>
      <c r="AF114" s="31"/>
    </row>
    <row r="115" spans="24:32">
      <c r="X115" s="197">
        <f t="shared" si="14"/>
        <v>0</v>
      </c>
      <c r="Y115" s="31" t="b">
        <f t="shared" si="17"/>
        <v>1</v>
      </c>
      <c r="Z115" s="31"/>
      <c r="AB115" s="28">
        <v>0</v>
      </c>
      <c r="AF115" s="31"/>
    </row>
    <row r="116" spans="24:32">
      <c r="X116" s="197">
        <f t="shared" si="14"/>
        <v>0</v>
      </c>
      <c r="Y116" s="31" t="b">
        <f t="shared" si="17"/>
        <v>1</v>
      </c>
      <c r="Z116" s="31"/>
      <c r="AB116" s="28">
        <v>0</v>
      </c>
      <c r="AF116" s="31"/>
    </row>
    <row r="117" spans="24:32">
      <c r="X117" s="197">
        <f t="shared" si="14"/>
        <v>0</v>
      </c>
      <c r="Y117" s="31" t="b">
        <f t="shared" si="17"/>
        <v>1</v>
      </c>
      <c r="Z117" s="31"/>
      <c r="AB117" s="28">
        <v>0</v>
      </c>
      <c r="AF117" s="31"/>
    </row>
    <row r="118" spans="24:32">
      <c r="X118" s="197">
        <f t="shared" si="14"/>
        <v>0</v>
      </c>
      <c r="Y118" s="31" t="b">
        <f t="shared" si="17"/>
        <v>1</v>
      </c>
      <c r="Z118" s="31"/>
      <c r="AB118" s="28">
        <v>0</v>
      </c>
      <c r="AF118" s="31"/>
    </row>
    <row r="119" spans="24:32">
      <c r="X119" s="197">
        <f t="shared" si="14"/>
        <v>0</v>
      </c>
      <c r="Y119" s="31" t="b">
        <f t="shared" si="17"/>
        <v>1</v>
      </c>
      <c r="Z119" s="31"/>
      <c r="AB119" s="28">
        <v>0</v>
      </c>
      <c r="AF119" s="31"/>
    </row>
    <row r="120" spans="24:32">
      <c r="X120" s="197">
        <f t="shared" si="14"/>
        <v>0</v>
      </c>
      <c r="Y120" s="31" t="b">
        <f t="shared" si="17"/>
        <v>1</v>
      </c>
      <c r="Z120" s="31"/>
      <c r="AB120" s="28">
        <v>0</v>
      </c>
      <c r="AF120" s="31"/>
    </row>
    <row r="121" spans="24:32">
      <c r="X121" s="197">
        <f t="shared" si="14"/>
        <v>0</v>
      </c>
      <c r="Y121" s="31" t="b">
        <f t="shared" si="17"/>
        <v>1</v>
      </c>
      <c r="Z121" s="31"/>
      <c r="AB121" s="28">
        <v>0</v>
      </c>
      <c r="AF121" s="31"/>
    </row>
    <row r="122" spans="24:32">
      <c r="X122" s="197">
        <f t="shared" si="14"/>
        <v>0</v>
      </c>
      <c r="Y122" s="31" t="b">
        <f t="shared" si="17"/>
        <v>1</v>
      </c>
      <c r="Z122" s="31"/>
      <c r="AB122" s="28">
        <v>0</v>
      </c>
      <c r="AF122" s="31"/>
    </row>
    <row r="123" spans="24:32">
      <c r="X123" s="197">
        <f t="shared" si="14"/>
        <v>0</v>
      </c>
      <c r="Y123" s="31" t="b">
        <f t="shared" si="17"/>
        <v>1</v>
      </c>
      <c r="Z123" s="31"/>
      <c r="AB123" s="28">
        <v>0</v>
      </c>
      <c r="AF123" s="31"/>
    </row>
    <row r="124" spans="24:32">
      <c r="X124" s="197">
        <f t="shared" si="14"/>
        <v>0</v>
      </c>
      <c r="Y124" s="31" t="b">
        <f t="shared" si="17"/>
        <v>1</v>
      </c>
      <c r="Z124" s="31"/>
      <c r="AB124" s="28">
        <v>0</v>
      </c>
      <c r="AF124" s="31"/>
    </row>
    <row r="125" spans="24:32">
      <c r="X125" s="197">
        <f t="shared" si="14"/>
        <v>0</v>
      </c>
      <c r="Y125" s="31" t="b">
        <f t="shared" si="17"/>
        <v>1</v>
      </c>
      <c r="Z125" s="31"/>
      <c r="AB125" s="28">
        <v>0</v>
      </c>
      <c r="AF125" s="31"/>
    </row>
    <row r="126" spans="24:32">
      <c r="X126" s="197">
        <f t="shared" si="14"/>
        <v>0</v>
      </c>
      <c r="Y126" s="31" t="b">
        <f t="shared" si="17"/>
        <v>1</v>
      </c>
      <c r="Z126" s="31"/>
      <c r="AB126" s="28">
        <v>0</v>
      </c>
      <c r="AF126" s="31"/>
    </row>
    <row r="127" spans="24:32">
      <c r="X127" s="197">
        <f t="shared" si="14"/>
        <v>0</v>
      </c>
      <c r="Y127" s="31" t="b">
        <f t="shared" si="17"/>
        <v>1</v>
      </c>
      <c r="Z127" s="31"/>
      <c r="AB127" s="28">
        <v>0</v>
      </c>
      <c r="AF127" s="31"/>
    </row>
    <row r="128" spans="24:32">
      <c r="X128" s="197">
        <f t="shared" si="14"/>
        <v>0</v>
      </c>
      <c r="Y128" s="31" t="b">
        <f t="shared" si="17"/>
        <v>1</v>
      </c>
      <c r="Z128" s="31"/>
      <c r="AB128" s="28">
        <v>0</v>
      </c>
      <c r="AF128" s="31"/>
    </row>
    <row r="129" spans="24:32">
      <c r="X129" s="197">
        <f t="shared" si="14"/>
        <v>0</v>
      </c>
      <c r="Y129" s="31" t="b">
        <f t="shared" si="17"/>
        <v>1</v>
      </c>
      <c r="Z129" s="31"/>
      <c r="AB129" s="28">
        <v>0</v>
      </c>
      <c r="AF129" s="31"/>
    </row>
    <row r="130" spans="24:32">
      <c r="X130" s="197">
        <f t="shared" si="14"/>
        <v>0</v>
      </c>
      <c r="Y130" s="31" t="b">
        <f t="shared" si="17"/>
        <v>1</v>
      </c>
      <c r="Z130" s="31"/>
      <c r="AB130" s="28">
        <v>0</v>
      </c>
      <c r="AF130" s="31"/>
    </row>
    <row r="131" spans="24:32">
      <c r="X131" s="197">
        <f t="shared" si="14"/>
        <v>0</v>
      </c>
      <c r="Y131" s="31" t="b">
        <f t="shared" si="17"/>
        <v>1</v>
      </c>
      <c r="Z131" s="31"/>
      <c r="AB131" s="28">
        <v>0</v>
      </c>
      <c r="AF131" s="31"/>
    </row>
    <row r="132" spans="24:32">
      <c r="X132" s="197">
        <f t="shared" si="14"/>
        <v>0</v>
      </c>
      <c r="Y132" s="31" t="b">
        <f t="shared" si="17"/>
        <v>1</v>
      </c>
      <c r="Z132" s="31"/>
      <c r="AB132" s="28">
        <v>0</v>
      </c>
      <c r="AF132" s="31"/>
    </row>
    <row r="133" spans="24:32">
      <c r="X133" s="197">
        <f t="shared" si="14"/>
        <v>0</v>
      </c>
      <c r="Y133" s="31" t="b">
        <f t="shared" si="17"/>
        <v>1</v>
      </c>
      <c r="Z133" s="31"/>
      <c r="AB133" s="28">
        <v>0</v>
      </c>
      <c r="AF133" s="31"/>
    </row>
    <row r="134" spans="24:32">
      <c r="X134" s="197">
        <f t="shared" si="14"/>
        <v>0</v>
      </c>
      <c r="Y134" s="31" t="b">
        <f t="shared" si="17"/>
        <v>1</v>
      </c>
      <c r="Z134" s="31"/>
      <c r="AB134" s="28">
        <v>0</v>
      </c>
      <c r="AF134" s="31"/>
    </row>
    <row r="135" spans="24:32">
      <c r="X135" s="197">
        <f t="shared" si="14"/>
        <v>0</v>
      </c>
      <c r="Y135" s="31" t="b">
        <f t="shared" si="17"/>
        <v>1</v>
      </c>
      <c r="Z135" s="31"/>
      <c r="AB135" s="28">
        <v>0</v>
      </c>
      <c r="AF135" s="31"/>
    </row>
    <row r="136" spans="24:32">
      <c r="X136" s="197">
        <f t="shared" ref="X136:X145" si="21">VLOOKUP(F136,AB:AD,3,0)</f>
        <v>0</v>
      </c>
      <c r="Y136" s="31" t="b">
        <f t="shared" si="17"/>
        <v>1</v>
      </c>
      <c r="Z136" s="31"/>
      <c r="AB136" s="28">
        <v>0</v>
      </c>
      <c r="AF136" s="31"/>
    </row>
    <row r="137" spans="24:32">
      <c r="X137" s="197">
        <f t="shared" si="21"/>
        <v>0</v>
      </c>
      <c r="Y137" s="31" t="b">
        <f t="shared" si="17"/>
        <v>1</v>
      </c>
      <c r="Z137" s="31"/>
      <c r="AB137" s="28">
        <v>0</v>
      </c>
      <c r="AF137" s="31"/>
    </row>
    <row r="138" spans="24:32">
      <c r="X138" s="197">
        <f t="shared" si="21"/>
        <v>0</v>
      </c>
      <c r="Y138" s="31" t="b">
        <f t="shared" si="17"/>
        <v>1</v>
      </c>
      <c r="Z138" s="31"/>
      <c r="AB138" s="28">
        <v>0</v>
      </c>
      <c r="AF138" s="31"/>
    </row>
    <row r="139" spans="24:32">
      <c r="X139" s="197">
        <f t="shared" si="21"/>
        <v>0</v>
      </c>
      <c r="Y139" s="31" t="b">
        <f t="shared" si="17"/>
        <v>1</v>
      </c>
      <c r="Z139" s="31"/>
      <c r="AB139" s="28">
        <v>0</v>
      </c>
      <c r="AF139" s="31"/>
    </row>
    <row r="140" spans="24:32">
      <c r="X140" s="197">
        <f t="shared" si="21"/>
        <v>0</v>
      </c>
      <c r="Y140" s="31" t="b">
        <f t="shared" si="17"/>
        <v>1</v>
      </c>
      <c r="Z140" s="31"/>
      <c r="AB140" s="28">
        <v>0</v>
      </c>
      <c r="AF140" s="31"/>
    </row>
    <row r="141" spans="24:32">
      <c r="X141" s="197">
        <f t="shared" si="21"/>
        <v>0</v>
      </c>
      <c r="Y141" s="31" t="b">
        <f t="shared" si="17"/>
        <v>1</v>
      </c>
      <c r="Z141" s="31"/>
      <c r="AB141" s="28">
        <v>0</v>
      </c>
      <c r="AF141" s="31"/>
    </row>
    <row r="142" spans="24:32">
      <c r="X142" s="197">
        <f t="shared" si="21"/>
        <v>0</v>
      </c>
      <c r="Y142" s="31" t="b">
        <f t="shared" si="17"/>
        <v>1</v>
      </c>
      <c r="AB142" s="28">
        <v>0</v>
      </c>
      <c r="AF142" s="31"/>
    </row>
    <row r="143" spans="24:32">
      <c r="X143" s="197">
        <f t="shared" si="21"/>
        <v>0</v>
      </c>
      <c r="Y143" s="31" t="b">
        <f t="shared" si="17"/>
        <v>1</v>
      </c>
      <c r="AB143" s="28">
        <v>0</v>
      </c>
      <c r="AF143" s="31"/>
    </row>
    <row r="144" spans="24:32">
      <c r="X144" s="197">
        <f t="shared" si="21"/>
        <v>0</v>
      </c>
      <c r="Y144" s="31" t="b">
        <f t="shared" si="17"/>
        <v>1</v>
      </c>
      <c r="AB144" s="28">
        <v>0</v>
      </c>
      <c r="AF144" s="31"/>
    </row>
    <row r="145" spans="5:32">
      <c r="X145" s="197">
        <f t="shared" si="21"/>
        <v>0</v>
      </c>
      <c r="Y145" s="31" t="b">
        <f t="shared" si="17"/>
        <v>1</v>
      </c>
      <c r="AB145" s="28">
        <v>0</v>
      </c>
      <c r="AF145" s="31"/>
    </row>
    <row r="146" spans="5:32">
      <c r="AB146" s="28">
        <v>0</v>
      </c>
      <c r="AF146" s="31"/>
    </row>
    <row r="147" spans="5:32">
      <c r="AB147" s="28">
        <v>0</v>
      </c>
      <c r="AF147" s="31"/>
    </row>
    <row r="148" spans="5:32">
      <c r="AB148" s="28">
        <v>0</v>
      </c>
      <c r="AF148" s="31"/>
    </row>
    <row r="149" spans="5:32">
      <c r="E149" s="28" t="s">
        <v>90</v>
      </c>
      <c r="G149" s="30">
        <v>1.7536937680000002</v>
      </c>
      <c r="J149" s="30">
        <v>27.004000000000001</v>
      </c>
      <c r="AB149" s="28">
        <v>0</v>
      </c>
      <c r="AF149" s="31"/>
    </row>
    <row r="150" spans="5:32">
      <c r="AB150" s="28">
        <v>0</v>
      </c>
      <c r="AF150" s="31"/>
    </row>
    <row r="151" spans="5:32">
      <c r="AB151" s="28">
        <v>0</v>
      </c>
      <c r="AF151" s="31"/>
    </row>
    <row r="152" spans="5:32">
      <c r="AB152" s="28">
        <v>0</v>
      </c>
      <c r="AF152" s="31"/>
    </row>
    <row r="153" spans="5:32">
      <c r="AB153" s="28">
        <v>0</v>
      </c>
      <c r="AF153" s="31"/>
    </row>
    <row r="154" spans="5:32">
      <c r="AB154" s="28">
        <v>0</v>
      </c>
      <c r="AF154" s="31"/>
    </row>
    <row r="155" spans="5:32">
      <c r="AB155" s="28">
        <v>0</v>
      </c>
      <c r="AF155" s="31"/>
    </row>
    <row r="156" spans="5:32">
      <c r="AB156" s="28">
        <v>0</v>
      </c>
    </row>
    <row r="157" spans="5:32">
      <c r="AB157" s="28">
        <v>0</v>
      </c>
    </row>
    <row r="158" spans="5:32">
      <c r="AB158" s="28">
        <v>0</v>
      </c>
    </row>
    <row r="159" spans="5:32">
      <c r="AB159" s="28">
        <v>0</v>
      </c>
    </row>
    <row r="160" spans="5:32">
      <c r="AB160" s="28">
        <v>0</v>
      </c>
    </row>
    <row r="161" spans="28:28">
      <c r="AB161" s="28">
        <v>0</v>
      </c>
    </row>
    <row r="162" spans="28:28">
      <c r="AB162" s="28">
        <v>0</v>
      </c>
    </row>
    <row r="163" spans="28:28">
      <c r="AB163" s="28">
        <v>0</v>
      </c>
    </row>
    <row r="164" spans="28:28">
      <c r="AB164" s="28">
        <v>0</v>
      </c>
    </row>
    <row r="165" spans="28:28">
      <c r="AB165" s="28">
        <v>0</v>
      </c>
    </row>
    <row r="166" spans="28:28">
      <c r="AB166" s="28">
        <v>0</v>
      </c>
    </row>
    <row r="167" spans="28:28">
      <c r="AB167" s="28">
        <v>0</v>
      </c>
    </row>
    <row r="168" spans="28:28">
      <c r="AB168" s="28">
        <v>0</v>
      </c>
    </row>
    <row r="169" spans="28:28">
      <c r="AB169" s="28">
        <v>0</v>
      </c>
    </row>
    <row r="170" spans="28:28">
      <c r="AB170" s="28">
        <v>0</v>
      </c>
    </row>
    <row r="171" spans="28:28">
      <c r="AB171" s="28">
        <v>0</v>
      </c>
    </row>
    <row r="172" spans="28:28">
      <c r="AB172" s="28">
        <v>0</v>
      </c>
    </row>
    <row r="173" spans="28:28">
      <c r="AB173" s="28">
        <v>0</v>
      </c>
    </row>
    <row r="174" spans="28:28">
      <c r="AB174" s="28">
        <v>0</v>
      </c>
    </row>
    <row r="175" spans="28:28">
      <c r="AB175" s="28">
        <v>0</v>
      </c>
    </row>
    <row r="176" spans="28:28">
      <c r="AB176" s="28">
        <v>0</v>
      </c>
    </row>
    <row r="177" spans="28:28">
      <c r="AB177" s="28">
        <v>0</v>
      </c>
    </row>
    <row r="178" spans="28:28">
      <c r="AB178" s="28">
        <v>0</v>
      </c>
    </row>
    <row r="179" spans="28:28">
      <c r="AB179" s="28">
        <v>0</v>
      </c>
    </row>
    <row r="180" spans="28:28">
      <c r="AB180" s="28">
        <v>0</v>
      </c>
    </row>
    <row r="181" spans="28:28">
      <c r="AB181" s="28">
        <v>0</v>
      </c>
    </row>
    <row r="182" spans="28:28">
      <c r="AB182" s="28">
        <v>0</v>
      </c>
    </row>
    <row r="183" spans="28:28">
      <c r="AB183" s="28">
        <v>0</v>
      </c>
    </row>
    <row r="184" spans="28:28">
      <c r="AB184" s="28">
        <v>0</v>
      </c>
    </row>
    <row r="185" spans="28:28">
      <c r="AB185" s="28">
        <v>0</v>
      </c>
    </row>
  </sheetData>
  <autoFilter ref="A9:AF68"/>
  <mergeCells count="4">
    <mergeCell ref="L1:M1"/>
    <mergeCell ref="N1:O1"/>
    <mergeCell ref="T7:T9"/>
    <mergeCell ref="U7:U9"/>
  </mergeCells>
  <pageMargins left="0.70866141732283472" right="0.70866141732283472" top="0.74803149606299213" bottom="0.74803149606299213" header="0.31496062992125984" footer="0.31496062992125984"/>
  <pageSetup paperSize="9" scale="18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'-------НОВАЯ БАЗА'!$Q$6:$Y$6</xm:f>
          </x14:formula1>
          <xm:sqref>J9</xm:sqref>
        </x14:dataValidation>
        <x14:dataValidation type="list" allowBlank="1" showInputMessage="1" showErrorMessage="1">
          <x14:formula1>
            <xm:f>'-------НОВАЯ БАЗА'!$Z$6:$AC$6</xm:f>
          </x14:formula1>
          <xm:sqref>H9:I9</xm:sqref>
        </x14:dataValidation>
        <x14:dataValidation type="list" allowBlank="1" showInputMessage="1" showErrorMessage="1">
          <x14:formula1>
            <xm:f>'-------НОВАЯ БАЗА'!$AD$6:$AG$6</xm:f>
          </x14:formula1>
          <xm:sqref>K9:L9</xm:sqref>
        </x14:dataValidation>
        <x14:dataValidation type="list" allowBlank="1" showInputMessage="1" showErrorMessage="1">
          <x14:formula1>
            <xm:f>'-------НОВАЯ БАЗА'!$H$6:$P$6</xm:f>
          </x14:formula1>
          <xm:sqref>G9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AF185"/>
  <sheetViews>
    <sheetView zoomScaleNormal="100" workbookViewId="0">
      <pane xSplit="6" ySplit="9" topLeftCell="G10" activePane="bottomRight" state="frozen"/>
      <selection activeCell="G8" sqref="G8:H9"/>
      <selection pane="topRight" activeCell="G8" sqref="G8:H9"/>
      <selection pane="bottomLeft" activeCell="G8" sqref="G8:H9"/>
      <selection pane="bottomRight" activeCell="G8" sqref="G8:H9"/>
    </sheetView>
  </sheetViews>
  <sheetFormatPr defaultRowHeight="15" outlineLevelCol="1"/>
  <cols>
    <col min="1" max="1" width="4.42578125" style="64" customWidth="1"/>
    <col min="2" max="2" width="23.7109375" style="28" customWidth="1"/>
    <col min="3" max="3" width="28.85546875" style="28" customWidth="1"/>
    <col min="4" max="4" width="16.5703125" style="31" customWidth="1" outlineLevel="1"/>
    <col min="5" max="5" width="41.140625" style="28" customWidth="1"/>
    <col min="6" max="6" width="13.42578125" style="29" customWidth="1" outlineLevel="1"/>
    <col min="7" max="7" width="37.140625" style="30" customWidth="1"/>
    <col min="8" max="9" width="34" style="28" customWidth="1"/>
    <col min="10" max="10" width="27.85546875" style="30" customWidth="1"/>
    <col min="11" max="12" width="33.5703125" style="28" customWidth="1"/>
    <col min="13" max="13" width="23.5703125" style="28" customWidth="1" outlineLevel="1"/>
    <col min="14" max="14" width="22.7109375" style="65" customWidth="1" outlineLevel="1"/>
    <col min="15" max="16" width="21.140625" style="65" customWidth="1" outlineLevel="1"/>
    <col min="17" max="18" width="21.140625" style="65" customWidth="1"/>
    <col min="19" max="19" width="18.7109375" style="65" hidden="1" customWidth="1" outlineLevel="1"/>
    <col min="20" max="21" width="16.85546875" style="66" bestFit="1" customWidth="1" collapsed="1"/>
    <col min="22" max="23" width="14.7109375" style="219" bestFit="1" customWidth="1"/>
    <col min="24" max="24" width="9.140625" style="28"/>
    <col min="25" max="25" width="16.42578125" style="28" customWidth="1"/>
    <col min="26" max="27" width="9.140625" style="28"/>
    <col min="28" max="28" width="28.140625" style="28" customWidth="1"/>
    <col min="29" max="29" width="17.5703125" style="28" customWidth="1"/>
    <col min="30" max="31" width="9.140625" style="28"/>
    <col min="32" max="32" width="10" style="28" bestFit="1" customWidth="1"/>
    <col min="33" max="16384" width="9.140625" style="28"/>
  </cols>
  <sheetData>
    <row r="1" spans="1:30" s="31" customFormat="1" ht="16.5" thickBot="1">
      <c r="A1" s="27"/>
      <c r="B1" s="28"/>
      <c r="C1" s="28"/>
      <c r="D1" s="28"/>
      <c r="E1" s="328" t="e">
        <f>G29/J29</f>
        <v>#REF!</v>
      </c>
      <c r="F1" s="190"/>
      <c r="G1" s="191" t="s">
        <v>130</v>
      </c>
      <c r="H1" s="188" t="s">
        <v>6</v>
      </c>
      <c r="I1" s="132" t="e">
        <f>I4/H4</f>
        <v>#REF!</v>
      </c>
      <c r="J1" s="34" t="e">
        <f>СПИСОК_СТОЛБЦОВ_2</f>
        <v>#REF!</v>
      </c>
      <c r="K1" s="210" t="s">
        <v>160</v>
      </c>
      <c r="L1" s="436" t="s">
        <v>164</v>
      </c>
      <c r="M1" s="437"/>
      <c r="N1" s="438" t="s">
        <v>158</v>
      </c>
      <c r="O1" s="439"/>
      <c r="P1" s="211" t="s">
        <v>161</v>
      </c>
      <c r="Q1" s="211" t="s">
        <v>161</v>
      </c>
      <c r="R1" s="32"/>
      <c r="S1" s="32"/>
      <c r="T1" s="33"/>
      <c r="U1" s="33"/>
      <c r="V1" s="33"/>
      <c r="W1" s="33"/>
    </row>
    <row r="2" spans="1:30" s="31" customFormat="1" ht="16.5" thickBot="1">
      <c r="A2" s="27"/>
      <c r="B2" s="183" t="s">
        <v>166</v>
      </c>
      <c r="C2" s="28"/>
      <c r="D2" s="28"/>
      <c r="F2" s="192" t="e">
        <f>(H4-H5)/H6</f>
        <v>#REF!</v>
      </c>
      <c r="G2" s="206" t="e">
        <f>(I4-I5)/I6</f>
        <v>#REF!</v>
      </c>
      <c r="H2" s="189"/>
      <c r="I2" s="132" t="e">
        <f>I7/H7</f>
        <v>#REF!</v>
      </c>
      <c r="J2" s="34"/>
      <c r="K2" s="211"/>
      <c r="L2" s="212" t="s">
        <v>33</v>
      </c>
      <c r="M2" s="213" t="s">
        <v>162</v>
      </c>
      <c r="N2" s="214" t="s">
        <v>33</v>
      </c>
      <c r="O2" s="215" t="s">
        <v>162</v>
      </c>
      <c r="P2" s="211" t="s">
        <v>33</v>
      </c>
      <c r="Q2" s="211" t="s">
        <v>162</v>
      </c>
      <c r="R2" s="32"/>
      <c r="S2" s="32"/>
      <c r="T2" s="33"/>
      <c r="U2" s="33"/>
      <c r="V2" s="33"/>
      <c r="W2" s="33"/>
    </row>
    <row r="3" spans="1:30" s="31" customFormat="1" ht="15.75">
      <c r="A3" s="27"/>
      <c r="B3" s="28"/>
      <c r="C3" s="253"/>
      <c r="D3" s="253"/>
      <c r="E3" s="254" t="s">
        <v>170</v>
      </c>
      <c r="F3" s="29"/>
      <c r="G3" s="207" t="e">
        <f>G7/J7</f>
        <v>#REF!</v>
      </c>
      <c r="H3" s="175" t="s">
        <v>7</v>
      </c>
      <c r="I3" s="176" t="s">
        <v>8</v>
      </c>
      <c r="J3" s="34"/>
      <c r="K3" s="211" t="s">
        <v>30</v>
      </c>
      <c r="L3" s="212">
        <v>6170.7985966416463</v>
      </c>
      <c r="M3" s="213">
        <v>6170.7985966416463</v>
      </c>
      <c r="N3" s="214">
        <v>869.52244957678704</v>
      </c>
      <c r="O3" s="215">
        <v>908.32298157544722</v>
      </c>
      <c r="P3" s="211">
        <f t="shared" ref="P3:Q5" si="0">N3/L3*1000</f>
        <v>140.90922527434458</v>
      </c>
      <c r="Q3" s="211">
        <f t="shared" si="0"/>
        <v>147.19699036519953</v>
      </c>
      <c r="R3" s="32"/>
      <c r="S3" s="35" t="e">
        <f>S4-S9</f>
        <v>#REF!</v>
      </c>
      <c r="T3" s="33"/>
      <c r="U3" s="33"/>
      <c r="V3" s="33"/>
      <c r="W3" s="33"/>
    </row>
    <row r="4" spans="1:30" s="31" customFormat="1" ht="20.25" thickBot="1">
      <c r="A4" s="27"/>
      <c r="B4" s="28"/>
      <c r="C4" s="258">
        <v>6431645.3851726614</v>
      </c>
      <c r="D4" s="253"/>
      <c r="E4" s="255">
        <v>160155.58287513163</v>
      </c>
      <c r="F4" s="28"/>
      <c r="H4" s="195" t="e">
        <f>Q9/J7*1000</f>
        <v>#REF!</v>
      </c>
      <c r="I4" s="195" t="e">
        <f>R9/J7*1000</f>
        <v>#REF!</v>
      </c>
      <c r="J4" s="187" t="e">
        <f>I4/H4</f>
        <v>#REF!</v>
      </c>
      <c r="K4" s="211" t="s">
        <v>163</v>
      </c>
      <c r="L4" s="216">
        <v>1190.308769708007</v>
      </c>
      <c r="M4" s="217">
        <v>1190.308769708007</v>
      </c>
      <c r="N4" s="214">
        <v>176.05030547665632</v>
      </c>
      <c r="O4" s="215">
        <v>192.08518968901751</v>
      </c>
      <c r="P4" s="211">
        <f t="shared" si="0"/>
        <v>147.90305671682395</v>
      </c>
      <c r="Q4" s="211">
        <f t="shared" si="0"/>
        <v>161.3742539560871</v>
      </c>
      <c r="R4" s="32"/>
      <c r="S4" s="35">
        <f>'[28]2021'!AH8</f>
        <v>3746543.8500353484</v>
      </c>
      <c r="T4" s="33"/>
      <c r="U4" s="33"/>
      <c r="V4" s="33"/>
      <c r="W4" s="33"/>
    </row>
    <row r="5" spans="1:30" s="31" customFormat="1" ht="19.5" thickBot="1">
      <c r="A5" s="27"/>
      <c r="B5" s="28"/>
      <c r="C5" s="28"/>
      <c r="D5" s="28"/>
      <c r="E5" s="256" t="s">
        <v>159</v>
      </c>
      <c r="F5" s="193"/>
      <c r="H5" s="196" t="e">
        <f>O9/J7*1000</f>
        <v>#REF!</v>
      </c>
      <c r="I5" s="196" t="e">
        <f>P9/J7*1000</f>
        <v>#REF!</v>
      </c>
      <c r="J5" s="187" t="e">
        <f t="shared" ref="J5:J6" si="1">I5/H5</f>
        <v>#REF!</v>
      </c>
      <c r="K5" s="200">
        <f>L5+M5</f>
        <v>14722.214732699307</v>
      </c>
      <c r="L5" s="218">
        <f>L3+L4</f>
        <v>7361.1073663496536</v>
      </c>
      <c r="M5" s="218">
        <f>M3+M4</f>
        <v>7361.1073663496536</v>
      </c>
      <c r="N5" s="218">
        <f>N3+N4</f>
        <v>1045.5727550534434</v>
      </c>
      <c r="O5" s="218">
        <f>O3+O4</f>
        <v>1100.4081712644647</v>
      </c>
      <c r="P5" s="210">
        <f t="shared" si="0"/>
        <v>142.04014464360941</v>
      </c>
      <c r="Q5" s="210">
        <f t="shared" si="0"/>
        <v>149.48948799399909</v>
      </c>
      <c r="R5" s="32"/>
      <c r="S5" s="35"/>
      <c r="T5" s="33"/>
      <c r="U5" s="33"/>
      <c r="V5" s="33"/>
      <c r="W5" s="33"/>
    </row>
    <row r="6" spans="1:30" s="31" customFormat="1" ht="19.5" thickBot="1">
      <c r="A6" s="27"/>
      <c r="B6" s="28"/>
      <c r="C6" s="28"/>
      <c r="D6" s="209"/>
      <c r="F6" s="29"/>
      <c r="G6" s="152" t="e">
        <f>MATCH($G$9,#REF!,0)</f>
        <v>#REF!</v>
      </c>
      <c r="H6" s="196" t="e">
        <f>M9/G7*1000</f>
        <v>#REF!</v>
      </c>
      <c r="I6" s="196" t="e">
        <f>N9/G7*1000</f>
        <v>#REF!</v>
      </c>
      <c r="J6" s="187" t="e">
        <f t="shared" si="1"/>
        <v>#REF!</v>
      </c>
      <c r="K6" s="30"/>
      <c r="L6" s="30"/>
      <c r="M6" s="30"/>
      <c r="N6" s="32"/>
      <c r="O6" s="32"/>
      <c r="P6" s="32"/>
      <c r="Q6" s="32"/>
      <c r="R6" s="32"/>
      <c r="S6" s="35"/>
      <c r="T6" s="33"/>
      <c r="U6" s="33"/>
      <c r="V6" s="33"/>
      <c r="W6" s="33"/>
    </row>
    <row r="7" spans="1:30" s="31" customFormat="1" ht="45" customHeight="1" thickBot="1">
      <c r="A7" s="27"/>
      <c r="B7" s="257"/>
      <c r="C7" s="28"/>
      <c r="D7" s="208"/>
      <c r="E7" s="36" t="s">
        <v>9</v>
      </c>
      <c r="F7" s="29"/>
      <c r="G7" s="133" t="e">
        <f>SUBTOTAL(9,G10:G102)</f>
        <v>#REF!</v>
      </c>
      <c r="H7" s="194" t="e">
        <f>Q9/G7*1000</f>
        <v>#REF!</v>
      </c>
      <c r="I7" s="194" t="e">
        <f>R9/G7*1000</f>
        <v>#REF!</v>
      </c>
      <c r="J7" s="153" t="e">
        <f>SUBTOTAL(9,J10:J102)</f>
        <v>#REF!</v>
      </c>
      <c r="K7" s="324" t="e">
        <f>J11/G11</f>
        <v>#REF!</v>
      </c>
      <c r="L7" s="31" t="s">
        <v>156</v>
      </c>
      <c r="M7" s="156" t="s">
        <v>124</v>
      </c>
      <c r="N7" s="157" t="s">
        <v>157</v>
      </c>
      <c r="O7" s="166" t="s">
        <v>125</v>
      </c>
      <c r="P7" s="168" t="s">
        <v>126</v>
      </c>
      <c r="Q7" s="177" t="s">
        <v>127</v>
      </c>
      <c r="R7" s="178" t="s">
        <v>128</v>
      </c>
      <c r="S7" s="37" t="s">
        <v>10</v>
      </c>
      <c r="T7" s="440" t="s">
        <v>11</v>
      </c>
      <c r="U7" s="440" t="s">
        <v>12</v>
      </c>
      <c r="V7" s="219"/>
      <c r="W7" s="219" t="s">
        <v>165</v>
      </c>
    </row>
    <row r="8" spans="1:30" s="31" customFormat="1" ht="15.75" thickBot="1">
      <c r="A8" s="27"/>
      <c r="B8" s="38"/>
      <c r="C8" s="38"/>
      <c r="D8" s="38"/>
      <c r="E8" s="38"/>
      <c r="F8" s="39"/>
      <c r="G8" s="134" t="s">
        <v>13</v>
      </c>
      <c r="H8" s="135" t="s">
        <v>14</v>
      </c>
      <c r="I8" s="136" t="s">
        <v>14</v>
      </c>
      <c r="J8" s="142" t="s">
        <v>129</v>
      </c>
      <c r="K8" s="40" t="s">
        <v>123</v>
      </c>
      <c r="L8" s="155" t="s">
        <v>123</v>
      </c>
      <c r="M8" s="158" t="s">
        <v>122</v>
      </c>
      <c r="N8" s="159" t="s">
        <v>122</v>
      </c>
      <c r="O8" s="167" t="s">
        <v>122</v>
      </c>
      <c r="P8" s="169" t="s">
        <v>122</v>
      </c>
      <c r="Q8" s="179"/>
      <c r="R8" s="180"/>
      <c r="S8" s="170" t="s">
        <v>13</v>
      </c>
      <c r="T8" s="441"/>
      <c r="U8" s="441"/>
      <c r="V8" s="219"/>
      <c r="W8" s="219"/>
    </row>
    <row r="9" spans="1:30" s="31" customFormat="1" ht="47.25">
      <c r="A9" s="27"/>
      <c r="B9" s="41" t="s">
        <v>1</v>
      </c>
      <c r="C9" s="42" t="s">
        <v>3</v>
      </c>
      <c r="D9" s="43" t="s">
        <v>117</v>
      </c>
      <c r="E9" s="44" t="s">
        <v>15</v>
      </c>
      <c r="F9" s="323" t="s">
        <v>5</v>
      </c>
      <c r="G9" s="45" t="s">
        <v>109</v>
      </c>
      <c r="H9" s="137" t="s">
        <v>210</v>
      </c>
      <c r="I9" s="137" t="s">
        <v>211</v>
      </c>
      <c r="J9" s="150" t="s">
        <v>121</v>
      </c>
      <c r="K9" s="151" t="s">
        <v>212</v>
      </c>
      <c r="L9" s="151" t="s">
        <v>213</v>
      </c>
      <c r="M9" s="160" t="e">
        <f t="shared" ref="M9:S9" si="2">SUBTOTAL(9,M10:M102)</f>
        <v>#REF!</v>
      </c>
      <c r="N9" s="161" t="e">
        <f t="shared" si="2"/>
        <v>#REF!</v>
      </c>
      <c r="O9" s="160" t="e">
        <f t="shared" si="2"/>
        <v>#REF!</v>
      </c>
      <c r="P9" s="161" t="e">
        <f t="shared" si="2"/>
        <v>#REF!</v>
      </c>
      <c r="Q9" s="181" t="e">
        <f t="shared" si="2"/>
        <v>#REF!</v>
      </c>
      <c r="R9" s="182" t="e">
        <f t="shared" si="2"/>
        <v>#REF!</v>
      </c>
      <c r="S9" s="171" t="e">
        <f t="shared" si="2"/>
        <v>#REF!</v>
      </c>
      <c r="T9" s="442"/>
      <c r="U9" s="442"/>
      <c r="V9" s="219"/>
      <c r="W9" s="219"/>
    </row>
    <row r="10" spans="1:30" s="31" customFormat="1" ht="15" customHeight="1">
      <c r="A10" s="27">
        <v>1</v>
      </c>
      <c r="B10" s="46" t="str">
        <f>'-------НОВАЯ БАЗА'!B7</f>
        <v>Большесолдатский район</v>
      </c>
      <c r="C10" s="47" t="str">
        <f>'-------НОВАЯ БАЗА'!D7</f>
        <v xml:space="preserve">Волоконский сельсовет </v>
      </c>
      <c r="D10" s="48" t="str">
        <f>'-------НОВАЯ БАЗА'!E7</f>
        <v>закрытая</v>
      </c>
      <c r="E10" s="48" t="str">
        <f>'-------НОВАЯ БАЗА'!F7</f>
        <v xml:space="preserve">ГУПКО "Курскоблжилкомхоз" </v>
      </c>
      <c r="F10" s="140">
        <f>'-------НОВАЯ БАЗА'!G7</f>
        <v>4632024035</v>
      </c>
      <c r="G10" s="143" t="e">
        <f>VLOOKUP(A10,'-------НОВАЯ БАЗА'!$A$6:$AG$487,6+MATCH($G$9,#REF!,0),0)</f>
        <v>#REF!</v>
      </c>
      <c r="H10" s="138" t="e">
        <f>VLOOKUP(A10,'-------НОВАЯ БАЗА'!$A$6:$AG$487,7+MATCH($H$9,СПИСОК_СТОЛБЦОВ_2,0),0)</f>
        <v>#REF!</v>
      </c>
      <c r="I10" s="144" t="e">
        <f>VLOOKUP(A10,'-------НОВАЯ БАЗА'!$A$6:$AG$487,7+MATCH($I$9,СПИСОК_СТОЛБЦОВ_2,0),0)</f>
        <v>#REF!</v>
      </c>
      <c r="J10" s="49" t="e">
        <f>VLOOKUP(A10,'-------НОВАЯ БАЗА'!$A$6:$AG$487,13+MATCH($J$9,СПИСОК_СТОЛБЦОВ_2,0),0)</f>
        <v>#REF!</v>
      </c>
      <c r="K10" s="50" t="e">
        <f>VLOOKUP(A10,'-------НОВАЯ БАЗА'!$A$6:$AG$487,7+MATCH($K$9,СПИСОК_СТОЛБЦОВ_2,0),0)</f>
        <v>#REF!</v>
      </c>
      <c r="L10" s="51" t="e">
        <f>VLOOKUP(A10,'-------НОВАЯ БАЗА'!$A$6:$AG$487,7+MATCH($L$9,СПИСОК_СТОЛБЦОВ_2,0),0)</f>
        <v>#REF!</v>
      </c>
      <c r="M10" s="162" t="e">
        <f t="shared" ref="M10:M68" si="3">G10*H10/1000</f>
        <v>#REF!</v>
      </c>
      <c r="N10" s="163" t="e">
        <f t="shared" ref="N10:N68" si="4">G10*I10/1000</f>
        <v>#REF!</v>
      </c>
      <c r="O10" s="162" t="e">
        <f t="shared" ref="O10:O68" si="5">J10*K10/1000</f>
        <v>#REF!</v>
      </c>
      <c r="P10" s="163" t="e">
        <f t="shared" ref="P10:P68" si="6">J10*L10/1000</f>
        <v>#REF!</v>
      </c>
      <c r="Q10" s="154" t="e">
        <f t="shared" ref="Q10:R25" si="7">M10+O10</f>
        <v>#REF!</v>
      </c>
      <c r="R10" s="172" t="e">
        <f t="shared" si="7"/>
        <v>#REF!</v>
      </c>
      <c r="S10" s="52" t="e">
        <f>G10</f>
        <v>#REF!</v>
      </c>
      <c r="T10" s="174" t="e">
        <f>R10/Q10</f>
        <v>#REF!</v>
      </c>
      <c r="U10" s="199" t="s">
        <v>16</v>
      </c>
      <c r="V10" s="219" t="e">
        <f>Q10/J10*1000</f>
        <v>#REF!</v>
      </c>
      <c r="W10" s="220" t="e">
        <f>R10/J10*1000</f>
        <v>#REF!</v>
      </c>
    </row>
    <row r="11" spans="1:30" s="31" customFormat="1" ht="15" customHeight="1">
      <c r="A11" s="27">
        <f>A10+1</f>
        <v>2</v>
      </c>
      <c r="B11" s="46" t="str">
        <f>'-------НОВАЯ БАЗА'!B9</f>
        <v>Железногорский район</v>
      </c>
      <c r="C11" s="47" t="str">
        <f>'-------НОВАЯ БАЗА'!D9</f>
        <v>пос. Магнитный</v>
      </c>
      <c r="D11" s="48" t="str">
        <f>'-------НОВАЯ БАЗА'!E9</f>
        <v>закрытая</v>
      </c>
      <c r="E11" s="48" t="str">
        <f>'-------НОВАЯ БАЗА'!F9</f>
        <v xml:space="preserve">ГУПКО "Курскоблжилкомхоз" </v>
      </c>
      <c r="F11" s="140">
        <f>'-------НОВАЯ БАЗА'!G9</f>
        <v>4632024035</v>
      </c>
      <c r="G11" s="143" t="e">
        <f>VLOOKUP(A11,'-------НОВАЯ БАЗА'!$A$6:$AG$487,6+MATCH($G$9,#REF!,0),0)</f>
        <v>#REF!</v>
      </c>
      <c r="H11" s="138" t="e">
        <f>VLOOKUP(A11,'-------НОВАЯ БАЗА'!$A$6:$AG$487,7+MATCH($H$9,СПИСОК_СТОЛБЦОВ_2,0),0)</f>
        <v>#REF!</v>
      </c>
      <c r="I11" s="144" t="e">
        <f>VLOOKUP(A11,'-------НОВАЯ БАЗА'!$A$6:$AG$487,7+MATCH($I$9,СПИСОК_СТОЛБЦОВ_2,0),0)</f>
        <v>#REF!</v>
      </c>
      <c r="J11" s="49" t="e">
        <f>VLOOKUP(A11,'-------НОВАЯ БАЗА'!$A$6:$AG$487,13+MATCH($J$9,СПИСОК_СТОЛБЦОВ_2,0),0)</f>
        <v>#REF!</v>
      </c>
      <c r="K11" s="50" t="e">
        <f>VLOOKUP(A11,'-------НОВАЯ БАЗА'!$A$6:$AG$487,7+MATCH($K$9,СПИСОК_СТОЛБЦОВ_2,0),0)</f>
        <v>#REF!</v>
      </c>
      <c r="L11" s="51" t="e">
        <f>VLOOKUP(A11,'-------НОВАЯ БАЗА'!$A$6:$AG$487,7+MATCH($L$9,СПИСОК_СТОЛБЦОВ_2,0),0)</f>
        <v>#REF!</v>
      </c>
      <c r="M11" s="162" t="e">
        <f t="shared" si="3"/>
        <v>#REF!</v>
      </c>
      <c r="N11" s="163" t="e">
        <f t="shared" si="4"/>
        <v>#REF!</v>
      </c>
      <c r="O11" s="162" t="e">
        <f t="shared" si="5"/>
        <v>#REF!</v>
      </c>
      <c r="P11" s="163" t="e">
        <f t="shared" si="6"/>
        <v>#REF!</v>
      </c>
      <c r="Q11" s="154" t="e">
        <f t="shared" si="7"/>
        <v>#REF!</v>
      </c>
      <c r="R11" s="172" t="e">
        <f t="shared" si="7"/>
        <v>#REF!</v>
      </c>
      <c r="S11" s="52" t="e">
        <f t="shared" ref="S11:S68" si="8">G11</f>
        <v>#REF!</v>
      </c>
      <c r="T11" s="174" t="e">
        <f t="shared" ref="T11:T56" si="9">R11/Q11</f>
        <v>#REF!</v>
      </c>
      <c r="U11" s="174" t="s">
        <v>16</v>
      </c>
      <c r="V11" s="219" t="e">
        <f t="shared" ref="V11:V33" si="10">Q11/J11*1000</f>
        <v>#REF!</v>
      </c>
      <c r="W11" s="219" t="e">
        <f t="shared" ref="W11:W33" si="11">R11/J11*1000</f>
        <v>#REF!</v>
      </c>
      <c r="AB11" s="31" t="s">
        <v>5</v>
      </c>
      <c r="AC11" s="31" t="s">
        <v>132</v>
      </c>
      <c r="AD11" s="31" t="s">
        <v>133</v>
      </c>
    </row>
    <row r="12" spans="1:30" s="31" customFormat="1" ht="15" customHeight="1">
      <c r="A12" s="27">
        <f t="shared" ref="A12:A68" si="12">A11+1</f>
        <v>3</v>
      </c>
      <c r="B12" s="46" t="str">
        <f>'-------НОВАЯ БАЗА'!B11</f>
        <v>Железногорский район</v>
      </c>
      <c r="C12" s="47" t="str">
        <f>'-------НОВАЯ БАЗА'!D11</f>
        <v>Новоандросовский сельсовет</v>
      </c>
      <c r="D12" s="48" t="str">
        <f>'-------НОВАЯ БАЗА'!E11</f>
        <v>открытая</v>
      </c>
      <c r="E12" s="48" t="str">
        <f>'-------НОВАЯ БАЗА'!F11</f>
        <v xml:space="preserve">МУП «Районное коммунальное хозяйство» </v>
      </c>
      <c r="F12" s="140">
        <f>'-------НОВАЯ БАЗА'!G11</f>
        <v>4633037132</v>
      </c>
      <c r="G12" s="143" t="e">
        <f>VLOOKUP(A12,'-------НОВАЯ БАЗА'!$A$6:$AG$487,6+MATCH($G$9,#REF!,0),0)</f>
        <v>#REF!</v>
      </c>
      <c r="H12" s="138" t="e">
        <f>VLOOKUP(A12,'-------НОВАЯ БАЗА'!$A$6:$AG$487,7+MATCH($H$9,СПИСОК_СТОЛБЦОВ_2,0),0)</f>
        <v>#REF!</v>
      </c>
      <c r="I12" s="144" t="e">
        <f>VLOOKUP(A12,'-------НОВАЯ БАЗА'!$A$6:$AG$487,7+MATCH($I$9,СПИСОК_СТОЛБЦОВ_2,0),0)</f>
        <v>#REF!</v>
      </c>
      <c r="J12" s="49" t="e">
        <f>VLOOKUP(A12,'-------НОВАЯ БАЗА'!$A$6:$AG$487,13+MATCH($J$9,СПИСОК_СТОЛБЦОВ_2,0),0)</f>
        <v>#REF!</v>
      </c>
      <c r="K12" s="50" t="e">
        <f>VLOOKUP(A12,'-------НОВАЯ БАЗА'!$A$6:$AG$487,7+MATCH($K$9,СПИСОК_СТОЛБЦОВ_2,0),0)</f>
        <v>#REF!</v>
      </c>
      <c r="L12" s="51" t="e">
        <f>VLOOKUP(A12,'-------НОВАЯ БАЗА'!$A$6:$AG$487,7+MATCH($L$9,СПИСОК_СТОЛБЦОВ_2,0),0)</f>
        <v>#REF!</v>
      </c>
      <c r="M12" s="162" t="e">
        <f t="shared" si="3"/>
        <v>#REF!</v>
      </c>
      <c r="N12" s="163" t="e">
        <f t="shared" si="4"/>
        <v>#REF!</v>
      </c>
      <c r="O12" s="162" t="e">
        <f t="shared" si="5"/>
        <v>#REF!</v>
      </c>
      <c r="P12" s="163" t="e">
        <f t="shared" si="6"/>
        <v>#REF!</v>
      </c>
      <c r="Q12" s="154" t="e">
        <f t="shared" si="7"/>
        <v>#REF!</v>
      </c>
      <c r="R12" s="172" t="e">
        <f t="shared" si="7"/>
        <v>#REF!</v>
      </c>
      <c r="S12" s="52" t="e">
        <f t="shared" si="8"/>
        <v>#REF!</v>
      </c>
      <c r="T12" s="174" t="e">
        <f t="shared" si="9"/>
        <v>#REF!</v>
      </c>
      <c r="U12" s="53" t="s">
        <v>17</v>
      </c>
      <c r="V12" s="219" t="e">
        <f t="shared" si="10"/>
        <v>#REF!</v>
      </c>
      <c r="W12" s="219" t="e">
        <f t="shared" si="11"/>
        <v>#REF!</v>
      </c>
    </row>
    <row r="13" spans="1:30" s="31" customFormat="1" ht="15" customHeight="1">
      <c r="A13" s="27">
        <f t="shared" si="12"/>
        <v>4</v>
      </c>
      <c r="B13" s="46" t="str">
        <f>'-------НОВАЯ БАЗА'!B13</f>
        <v>Железногорский район</v>
      </c>
      <c r="C13" s="47" t="str">
        <f>'-------НОВАЯ БАЗА'!D13</f>
        <v>Разветьевский сельсовет</v>
      </c>
      <c r="D13" s="48" t="str">
        <f>'-------НОВАЯ БАЗА'!E13</f>
        <v>закрытая</v>
      </c>
      <c r="E13" s="48" t="str">
        <f>'-------НОВАЯ БАЗА'!F13</f>
        <v xml:space="preserve">МУП «Районное коммунальное хозяйство» </v>
      </c>
      <c r="F13" s="140">
        <f>'-------НОВАЯ БАЗА'!G13</f>
        <v>4633037132</v>
      </c>
      <c r="G13" s="143" t="e">
        <f>VLOOKUP(A13,'-------НОВАЯ БАЗА'!$A$6:$AG$487,6+MATCH($G$9,#REF!,0),0)</f>
        <v>#REF!</v>
      </c>
      <c r="H13" s="138" t="e">
        <f>VLOOKUP(A13,'-------НОВАЯ БАЗА'!$A$6:$AG$487,7+MATCH($H$9,СПИСОК_СТОЛБЦОВ_2,0),0)</f>
        <v>#REF!</v>
      </c>
      <c r="I13" s="144" t="e">
        <f>VLOOKUP(A13,'-------НОВАЯ БАЗА'!$A$6:$AG$487,7+MATCH($I$9,СПИСОК_СТОЛБЦОВ_2,0),0)</f>
        <v>#REF!</v>
      </c>
      <c r="J13" s="49" t="e">
        <f>VLOOKUP(A13,'-------НОВАЯ БАЗА'!$A$6:$AG$487,13+MATCH($J$9,СПИСОК_СТОЛБЦОВ_2,0),0)</f>
        <v>#REF!</v>
      </c>
      <c r="K13" s="50" t="e">
        <f>VLOOKUP(A13,'-------НОВАЯ БАЗА'!$A$6:$AG$487,7+MATCH($K$9,СПИСОК_СТОЛБЦОВ_2,0),0)</f>
        <v>#REF!</v>
      </c>
      <c r="L13" s="51" t="e">
        <f>VLOOKUP(A13,'-------НОВАЯ БАЗА'!$A$6:$AG$487,7+MATCH($L$9,СПИСОК_СТОЛБЦОВ_2,0),0)</f>
        <v>#REF!</v>
      </c>
      <c r="M13" s="162" t="e">
        <f t="shared" si="3"/>
        <v>#REF!</v>
      </c>
      <c r="N13" s="163" t="e">
        <f t="shared" si="4"/>
        <v>#REF!</v>
      </c>
      <c r="O13" s="162" t="e">
        <f t="shared" si="5"/>
        <v>#REF!</v>
      </c>
      <c r="P13" s="163" t="e">
        <f t="shared" si="6"/>
        <v>#REF!</v>
      </c>
      <c r="Q13" s="154" t="e">
        <f t="shared" si="7"/>
        <v>#REF!</v>
      </c>
      <c r="R13" s="172" t="e">
        <f t="shared" si="7"/>
        <v>#REF!</v>
      </c>
      <c r="S13" s="52" t="e">
        <f t="shared" si="8"/>
        <v>#REF!</v>
      </c>
      <c r="T13" s="174" t="e">
        <f t="shared" si="9"/>
        <v>#REF!</v>
      </c>
      <c r="U13" s="174" t="s">
        <v>17</v>
      </c>
      <c r="V13" s="219" t="e">
        <f t="shared" si="10"/>
        <v>#REF!</v>
      </c>
      <c r="W13" s="219" t="e">
        <f t="shared" si="11"/>
        <v>#REF!</v>
      </c>
      <c r="AB13" s="31">
        <v>7721632827</v>
      </c>
      <c r="AC13" s="31" t="s">
        <v>134</v>
      </c>
      <c r="AD13" s="31" t="s">
        <v>135</v>
      </c>
    </row>
    <row r="14" spans="1:30" s="31" customFormat="1" ht="17.25" customHeight="1">
      <c r="A14" s="27">
        <f t="shared" si="12"/>
        <v>5</v>
      </c>
      <c r="B14" s="46" t="str">
        <f>'-------НОВАЯ БАЗА'!B15</f>
        <v>Железногорский район</v>
      </c>
      <c r="C14" s="47" t="str">
        <f>'-------НОВАЯ БАЗА'!D15</f>
        <v>Студенокский сельсовет</v>
      </c>
      <c r="D14" s="48" t="str">
        <f>'-------НОВАЯ БАЗА'!E15</f>
        <v>закрытая</v>
      </c>
      <c r="E14" s="48" t="str">
        <f>'-------НОВАЯ БАЗА'!F15</f>
        <v xml:space="preserve">МУП «Районное коммунальное хозяйство»  </v>
      </c>
      <c r="F14" s="140">
        <f>'-------НОВАЯ БАЗА'!G15</f>
        <v>4633037132</v>
      </c>
      <c r="G14" s="143" t="e">
        <f>VLOOKUP(A14,'-------НОВАЯ БАЗА'!$A$6:$AG$487,6+MATCH($G$9,#REF!,0),0)</f>
        <v>#REF!</v>
      </c>
      <c r="H14" s="138" t="e">
        <f>VLOOKUP(A14,'-------НОВАЯ БАЗА'!$A$6:$AG$487,7+MATCH($H$9,СПИСОК_СТОЛБЦОВ_2,0),0)</f>
        <v>#REF!</v>
      </c>
      <c r="I14" s="144" t="e">
        <f>VLOOKUP(A14,'-------НОВАЯ БАЗА'!$A$6:$AG$487,7+MATCH($I$9,СПИСОК_СТОЛБЦОВ_2,0),0)</f>
        <v>#REF!</v>
      </c>
      <c r="J14" s="49" t="e">
        <f>VLOOKUP(A14,'-------НОВАЯ БАЗА'!$A$6:$AG$487,13+MATCH($J$9,СПИСОК_СТОЛБЦОВ_2,0),0)</f>
        <v>#REF!</v>
      </c>
      <c r="K14" s="50" t="e">
        <f>VLOOKUP(A14,'-------НОВАЯ БАЗА'!$A$6:$AG$487,7+MATCH($K$9,СПИСОК_СТОЛБЦОВ_2,0),0)</f>
        <v>#REF!</v>
      </c>
      <c r="L14" s="51" t="e">
        <f>VLOOKUP(A14,'-------НОВАЯ БАЗА'!$A$6:$AG$487,7+MATCH($L$9,СПИСОК_СТОЛБЦОВ_2,0),0)</f>
        <v>#REF!</v>
      </c>
      <c r="M14" s="162" t="e">
        <f t="shared" si="3"/>
        <v>#REF!</v>
      </c>
      <c r="N14" s="163" t="e">
        <f t="shared" si="4"/>
        <v>#REF!</v>
      </c>
      <c r="O14" s="162" t="e">
        <f t="shared" si="5"/>
        <v>#REF!</v>
      </c>
      <c r="P14" s="163" t="e">
        <f t="shared" si="6"/>
        <v>#REF!</v>
      </c>
      <c r="Q14" s="154" t="e">
        <f t="shared" si="7"/>
        <v>#REF!</v>
      </c>
      <c r="R14" s="172" t="e">
        <f t="shared" si="7"/>
        <v>#REF!</v>
      </c>
      <c r="S14" s="52" t="e">
        <f t="shared" si="8"/>
        <v>#REF!</v>
      </c>
      <c r="T14" s="174" t="e">
        <f t="shared" si="9"/>
        <v>#REF!</v>
      </c>
      <c r="U14" s="174" t="s">
        <v>17</v>
      </c>
      <c r="V14" s="219" t="e">
        <f t="shared" si="10"/>
        <v>#REF!</v>
      </c>
      <c r="W14" s="219" t="e">
        <f t="shared" si="11"/>
        <v>#REF!</v>
      </c>
      <c r="AB14" s="31">
        <v>4621009099</v>
      </c>
      <c r="AC14" s="31" t="s">
        <v>137</v>
      </c>
      <c r="AD14" s="31" t="s">
        <v>136</v>
      </c>
    </row>
    <row r="15" spans="1:30" s="31" customFormat="1" ht="15" customHeight="1">
      <c r="A15" s="27">
        <f t="shared" si="12"/>
        <v>6</v>
      </c>
      <c r="B15" s="46" t="str">
        <f>'-------НОВАЯ БАЗА'!B17</f>
        <v>Касторенский район</v>
      </c>
      <c r="C15" s="47" t="str">
        <f>'-------НОВАЯ БАЗА'!D17</f>
        <v>Лачиновский сельсовет</v>
      </c>
      <c r="D15" s="48" t="str">
        <f>'-------НОВАЯ БАЗА'!E17</f>
        <v>закрытая</v>
      </c>
      <c r="E15" s="48" t="str">
        <f>'-------НОВАЯ БАЗА'!F17</f>
        <v xml:space="preserve">ГУПКО "Курскоблжилкомхоз" </v>
      </c>
      <c r="F15" s="140">
        <f>'-------НОВАЯ БАЗА'!G17</f>
        <v>4632024035</v>
      </c>
      <c r="G15" s="143" t="e">
        <f>VLOOKUP(A15,'-------НОВАЯ БАЗА'!$A$6:$AG$487,6+MATCH($G$9,#REF!,0),0)</f>
        <v>#REF!</v>
      </c>
      <c r="H15" s="138" t="e">
        <f>VLOOKUP(A15,'-------НОВАЯ БАЗА'!$A$6:$AG$487,7+MATCH($H$9,СПИСОК_СТОЛБЦОВ_2,0),0)</f>
        <v>#REF!</v>
      </c>
      <c r="I15" s="144" t="e">
        <f>VLOOKUP(A15,'-------НОВАЯ БАЗА'!$A$6:$AG$487,7+MATCH($I$9,СПИСОК_СТОЛБЦОВ_2,0),0)</f>
        <v>#REF!</v>
      </c>
      <c r="J15" s="49" t="e">
        <f>VLOOKUP(A15,'-------НОВАЯ БАЗА'!$A$6:$AG$487,13+MATCH($J$9,СПИСОК_СТОЛБЦОВ_2,0),0)</f>
        <v>#REF!</v>
      </c>
      <c r="K15" s="50" t="e">
        <f>VLOOKUP(A15,'-------НОВАЯ БАЗА'!$A$6:$AG$487,7+MATCH($K$9,СПИСОК_СТОЛБЦОВ_2,0),0)</f>
        <v>#REF!</v>
      </c>
      <c r="L15" s="51" t="e">
        <f>VLOOKUP(A15,'-------НОВАЯ БАЗА'!$A$6:$AG$487,7+MATCH($L$9,СПИСОК_СТОЛБЦОВ_2,0),0)</f>
        <v>#REF!</v>
      </c>
      <c r="M15" s="162" t="e">
        <f t="shared" si="3"/>
        <v>#REF!</v>
      </c>
      <c r="N15" s="163" t="e">
        <f t="shared" si="4"/>
        <v>#REF!</v>
      </c>
      <c r="O15" s="162" t="e">
        <f t="shared" si="5"/>
        <v>#REF!</v>
      </c>
      <c r="P15" s="163" t="e">
        <f t="shared" si="6"/>
        <v>#REF!</v>
      </c>
      <c r="Q15" s="154" t="e">
        <f t="shared" si="7"/>
        <v>#REF!</v>
      </c>
      <c r="R15" s="172" t="e">
        <f t="shared" si="7"/>
        <v>#REF!</v>
      </c>
      <c r="S15" s="52" t="e">
        <f t="shared" si="8"/>
        <v>#REF!</v>
      </c>
      <c r="T15" s="174" t="e">
        <f t="shared" si="9"/>
        <v>#REF!</v>
      </c>
      <c r="U15" s="199" t="s">
        <v>16</v>
      </c>
      <c r="V15" s="219" t="e">
        <f t="shared" si="10"/>
        <v>#REF!</v>
      </c>
      <c r="W15" s="219" t="e">
        <f t="shared" si="11"/>
        <v>#REF!</v>
      </c>
      <c r="AB15" s="31">
        <v>4633022993</v>
      </c>
      <c r="AC15" s="31" t="s">
        <v>138</v>
      </c>
      <c r="AD15" s="31" t="s">
        <v>136</v>
      </c>
    </row>
    <row r="16" spans="1:30" s="31" customFormat="1" ht="15" customHeight="1">
      <c r="A16" s="27">
        <f t="shared" si="12"/>
        <v>7</v>
      </c>
      <c r="B16" s="46" t="str">
        <f>'-------НОВАЯ БАЗА'!B19</f>
        <v>Курский район</v>
      </c>
      <c r="C16" s="47" t="str">
        <f>'-------НОВАЯ БАЗА'!D19</f>
        <v xml:space="preserve"> Клюквинский сельсовет</v>
      </c>
      <c r="D16" s="48" t="str">
        <f>'-------НОВАЯ БАЗА'!E19</f>
        <v>закрытая</v>
      </c>
      <c r="E16" s="48" t="str">
        <f>'-------НОВАЯ БАЗА'!F19</f>
        <v xml:space="preserve">АО "ГАЗСПЕЦРЕСУРС" </v>
      </c>
      <c r="F16" s="140">
        <f>'-------НОВАЯ БАЗА'!G19</f>
        <v>4611016308</v>
      </c>
      <c r="G16" s="143" t="e">
        <f>VLOOKUP(A16,'-------НОВАЯ БАЗА'!$A$6:$AG$487,6+MATCH($G$9,#REF!,0),0)</f>
        <v>#REF!</v>
      </c>
      <c r="H16" s="138" t="e">
        <f>VLOOKUP(A16,'-------НОВАЯ БАЗА'!$A$6:$AG$487,7+MATCH($H$9,СПИСОК_СТОЛБЦОВ_2,0),0)</f>
        <v>#REF!</v>
      </c>
      <c r="I16" s="144" t="e">
        <f>VLOOKUP(A16,'-------НОВАЯ БАЗА'!$A$6:$AG$487,7+MATCH($I$9,СПИСОК_СТОЛБЦОВ_2,0),0)</f>
        <v>#REF!</v>
      </c>
      <c r="J16" s="49" t="e">
        <f>VLOOKUP(A16,'-------НОВАЯ БАЗА'!$A$6:$AG$487,13+MATCH($J$9,СПИСОК_СТОЛБЦОВ_2,0),0)</f>
        <v>#REF!</v>
      </c>
      <c r="K16" s="50" t="e">
        <f>VLOOKUP(A16,'-------НОВАЯ БАЗА'!$A$6:$AG$487,7+MATCH($K$9,СПИСОК_СТОЛБЦОВ_2,0),0)</f>
        <v>#REF!</v>
      </c>
      <c r="L16" s="51" t="e">
        <f>VLOOKUP(A16,'-------НОВАЯ БАЗА'!$A$6:$AG$487,7+MATCH($L$9,СПИСОК_СТОЛБЦОВ_2,0),0)</f>
        <v>#REF!</v>
      </c>
      <c r="M16" s="162" t="e">
        <f t="shared" si="3"/>
        <v>#REF!</v>
      </c>
      <c r="N16" s="163" t="e">
        <f t="shared" si="4"/>
        <v>#REF!</v>
      </c>
      <c r="O16" s="162" t="e">
        <f t="shared" si="5"/>
        <v>#REF!</v>
      </c>
      <c r="P16" s="163" t="e">
        <f t="shared" si="6"/>
        <v>#REF!</v>
      </c>
      <c r="Q16" s="154" t="e">
        <f t="shared" si="7"/>
        <v>#REF!</v>
      </c>
      <c r="R16" s="172" t="e">
        <f t="shared" si="7"/>
        <v>#REF!</v>
      </c>
      <c r="S16" s="52" t="e">
        <f t="shared" si="8"/>
        <v>#REF!</v>
      </c>
      <c r="T16" s="174" t="e">
        <f t="shared" si="9"/>
        <v>#REF!</v>
      </c>
      <c r="U16" s="322" t="s">
        <v>16</v>
      </c>
      <c r="V16" s="219" t="e">
        <f t="shared" si="10"/>
        <v>#REF!</v>
      </c>
      <c r="W16" s="219" t="e">
        <f t="shared" si="11"/>
        <v>#REF!</v>
      </c>
      <c r="AB16" s="31">
        <v>4620001192</v>
      </c>
      <c r="AC16" s="31" t="s">
        <v>139</v>
      </c>
      <c r="AD16" s="31" t="s">
        <v>135</v>
      </c>
    </row>
    <row r="17" spans="1:32" s="55" customFormat="1" ht="15" customHeight="1">
      <c r="A17" s="27">
        <f t="shared" si="12"/>
        <v>8</v>
      </c>
      <c r="B17" s="46" t="str">
        <f>'-------НОВАЯ БАЗА'!B21</f>
        <v>Курский район</v>
      </c>
      <c r="C17" s="47" t="str">
        <f>'-------НОВАЯ БАЗА'!D21</f>
        <v xml:space="preserve"> Клюквинский сельсовет</v>
      </c>
      <c r="D17" s="48" t="str">
        <f>'-------НОВАЯ БАЗА'!E21</f>
        <v>открытая</v>
      </c>
      <c r="E17" s="48" t="str">
        <f>'-------НОВАЯ БАЗА'!F21</f>
        <v>ФГБУ "ЦЖКУ" Минобороны России</v>
      </c>
      <c r="F17" s="140">
        <f>'-------НОВАЯ БАЗА'!G21</f>
        <v>7729314745</v>
      </c>
      <c r="G17" s="143" t="e">
        <f>VLOOKUP(A17,'-------НОВАЯ БАЗА'!$A$6:$AG$487,6+MATCH($G$9,#REF!,0),0)</f>
        <v>#REF!</v>
      </c>
      <c r="H17" s="138" t="e">
        <f>VLOOKUP(A17,'-------НОВАЯ БАЗА'!$A$6:$AG$487,7+MATCH($H$9,СПИСОК_СТОЛБЦОВ_2,0),0)</f>
        <v>#REF!</v>
      </c>
      <c r="I17" s="144" t="e">
        <f>VLOOKUP(A17,'-------НОВАЯ БАЗА'!$A$6:$AG$487,7+MATCH($I$9,СПИСОК_СТОЛБЦОВ_2,0),0)</f>
        <v>#REF!</v>
      </c>
      <c r="J17" s="49" t="e">
        <f>VLOOKUP(A17,'-------НОВАЯ БАЗА'!$A$6:$AG$487,13+MATCH($J$9,СПИСОК_СТОЛБЦОВ_2,0),0)</f>
        <v>#REF!</v>
      </c>
      <c r="K17" s="50" t="e">
        <f>VLOOKUP(A17,'-------НОВАЯ БАЗА'!$A$6:$AG$487,7+MATCH($K$9,СПИСОК_СТОЛБЦОВ_2,0),0)</f>
        <v>#REF!</v>
      </c>
      <c r="L17" s="51" t="e">
        <f>VLOOKUP(A17,'-------НОВАЯ БАЗА'!$A$6:$AG$487,7+MATCH($L$9,СПИСОК_СТОЛБЦОВ_2,0),0)</f>
        <v>#REF!</v>
      </c>
      <c r="M17" s="162" t="e">
        <f t="shared" si="3"/>
        <v>#REF!</v>
      </c>
      <c r="N17" s="163" t="e">
        <f t="shared" si="4"/>
        <v>#REF!</v>
      </c>
      <c r="O17" s="162" t="e">
        <f t="shared" si="5"/>
        <v>#REF!</v>
      </c>
      <c r="P17" s="163" t="e">
        <f t="shared" si="6"/>
        <v>#REF!</v>
      </c>
      <c r="Q17" s="154" t="e">
        <f t="shared" si="7"/>
        <v>#REF!</v>
      </c>
      <c r="R17" s="172" t="e">
        <f t="shared" si="7"/>
        <v>#REF!</v>
      </c>
      <c r="S17" s="52" t="e">
        <f t="shared" si="8"/>
        <v>#REF!</v>
      </c>
      <c r="T17" s="174" t="e">
        <f t="shared" si="9"/>
        <v>#REF!</v>
      </c>
      <c r="U17" s="174" t="s">
        <v>16</v>
      </c>
      <c r="V17" s="219" t="e">
        <f t="shared" si="10"/>
        <v>#REF!</v>
      </c>
      <c r="W17" s="219" t="e">
        <f t="shared" si="11"/>
        <v>#REF!</v>
      </c>
      <c r="X17" s="31"/>
      <c r="Y17" s="31"/>
      <c r="Z17" s="31"/>
      <c r="AB17" s="31">
        <v>4630001280</v>
      </c>
      <c r="AC17" s="31" t="s">
        <v>140</v>
      </c>
      <c r="AD17" s="31" t="s">
        <v>135</v>
      </c>
      <c r="AE17" s="31"/>
      <c r="AF17" s="31"/>
    </row>
    <row r="18" spans="1:32" s="55" customFormat="1" ht="15" customHeight="1">
      <c r="A18" s="27">
        <f t="shared" si="12"/>
        <v>9</v>
      </c>
      <c r="B18" s="46" t="str">
        <f>'-------НОВАЯ БАЗА'!B23</f>
        <v>Курский район</v>
      </c>
      <c r="C18" s="47" t="str">
        <f>'-------НОВАЯ БАЗА'!D23</f>
        <v xml:space="preserve"> Клюквинский сельсовет</v>
      </c>
      <c r="D18" s="48" t="str">
        <f>'-------НОВАЯ БАЗА'!E23</f>
        <v>открытая</v>
      </c>
      <c r="E18" s="48" t="str">
        <f>'-------НОВАЯ БАЗА'!F23</f>
        <v xml:space="preserve">АО "Квадра" (филиал "Курская генерация") </v>
      </c>
      <c r="F18" s="140">
        <f>'-------НОВАЯ БАЗА'!G23</f>
        <v>6829012680</v>
      </c>
      <c r="G18" s="143" t="e">
        <f>VLOOKUP(A18,'-------НОВАЯ БАЗА'!$A$6:$AG$487,6+MATCH($G$9,#REF!,0),0)</f>
        <v>#REF!</v>
      </c>
      <c r="H18" s="138" t="e">
        <f>VLOOKUP(A18,'-------НОВАЯ БАЗА'!$A$6:$AG$487,7+MATCH($H$9,СПИСОК_СТОЛБЦОВ_2,0),0)</f>
        <v>#REF!</v>
      </c>
      <c r="I18" s="144" t="e">
        <f>VLOOKUP(A18,'-------НОВАЯ БАЗА'!$A$6:$AG$487,7+MATCH($I$9,СПИСОК_СТОЛБЦОВ_2,0),0)</f>
        <v>#REF!</v>
      </c>
      <c r="J18" s="49" t="e">
        <f>VLOOKUP(A18,'-------НОВАЯ БАЗА'!$A$6:$AG$487,13+MATCH($J$9,СПИСОК_СТОЛБЦОВ_2,0),0)</f>
        <v>#REF!</v>
      </c>
      <c r="K18" s="50" t="e">
        <f>VLOOKUP(A18,'-------НОВАЯ БАЗА'!$A$6:$AG$487,7+MATCH($K$9,СПИСОК_СТОЛБЦОВ_2,0),0)</f>
        <v>#REF!</v>
      </c>
      <c r="L18" s="51" t="e">
        <f>VLOOKUP(A18,'-------НОВАЯ БАЗА'!$A$6:$AG$487,7+MATCH($L$9,СПИСОК_СТОЛБЦОВ_2,0),0)</f>
        <v>#REF!</v>
      </c>
      <c r="M18" s="162" t="e">
        <f t="shared" si="3"/>
        <v>#REF!</v>
      </c>
      <c r="N18" s="163" t="e">
        <f t="shared" si="4"/>
        <v>#REF!</v>
      </c>
      <c r="O18" s="162" t="e">
        <f t="shared" si="5"/>
        <v>#REF!</v>
      </c>
      <c r="P18" s="163" t="e">
        <f t="shared" si="6"/>
        <v>#REF!</v>
      </c>
      <c r="Q18" s="154" t="e">
        <f t="shared" si="7"/>
        <v>#REF!</v>
      </c>
      <c r="R18" s="172" t="e">
        <f t="shared" si="7"/>
        <v>#REF!</v>
      </c>
      <c r="S18" s="52" t="e">
        <f t="shared" si="8"/>
        <v>#REF!</v>
      </c>
      <c r="T18" s="174" t="e">
        <f t="shared" si="9"/>
        <v>#REF!</v>
      </c>
      <c r="U18" s="53" t="s">
        <v>16</v>
      </c>
      <c r="V18" s="219" t="e">
        <f t="shared" si="10"/>
        <v>#REF!</v>
      </c>
      <c r="W18" s="219" t="e">
        <f t="shared" si="11"/>
        <v>#REF!</v>
      </c>
      <c r="X18" s="31"/>
      <c r="Y18" s="31"/>
      <c r="Z18" s="31"/>
      <c r="AB18" s="55">
        <v>4632121159</v>
      </c>
      <c r="AC18" s="55" t="s">
        <v>141</v>
      </c>
      <c r="AD18" s="55" t="s">
        <v>135</v>
      </c>
      <c r="AF18" s="31"/>
    </row>
    <row r="19" spans="1:32" s="31" customFormat="1" ht="15" customHeight="1">
      <c r="A19" s="27">
        <f t="shared" si="12"/>
        <v>10</v>
      </c>
      <c r="B19" s="46" t="str">
        <f>'-------НОВАЯ БАЗА'!B25</f>
        <v>Курский район</v>
      </c>
      <c r="C19" s="47" t="str">
        <f>'-------НОВАЯ БАЗА'!D25</f>
        <v>Рышковский сельсовет</v>
      </c>
      <c r="D19" s="48" t="str">
        <f>'-------НОВАЯ БАЗА'!E25</f>
        <v>закрытая</v>
      </c>
      <c r="E19" s="48" t="str">
        <f>'-------НОВАЯ БАЗА'!F25</f>
        <v xml:space="preserve">ГУПКО "Курскоблжилкомхоз" </v>
      </c>
      <c r="F19" s="140">
        <f>'-------НОВАЯ БАЗА'!G25</f>
        <v>4632024035</v>
      </c>
      <c r="G19" s="143" t="e">
        <f>VLOOKUP(A19,'-------НОВАЯ БАЗА'!$A$6:$AG$487,6+MATCH($G$9,#REF!,0),0)</f>
        <v>#REF!</v>
      </c>
      <c r="H19" s="138" t="e">
        <f>VLOOKUP(A19,'-------НОВАЯ БАЗА'!$A$6:$AG$487,7+MATCH($H$9,СПИСОК_СТОЛБЦОВ_2,0),0)</f>
        <v>#REF!</v>
      </c>
      <c r="I19" s="144" t="e">
        <f>VLOOKUP(A19,'-------НОВАЯ БАЗА'!$A$6:$AG$487,7+MATCH($I$9,СПИСОК_СТОЛБЦОВ_2,0),0)</f>
        <v>#REF!</v>
      </c>
      <c r="J19" s="49" t="e">
        <f>VLOOKUP(A19,'-------НОВАЯ БАЗА'!$A$6:$AG$487,13+MATCH($J$9,СПИСОК_СТОЛБЦОВ_2,0),0)</f>
        <v>#REF!</v>
      </c>
      <c r="K19" s="50" t="e">
        <f>VLOOKUP(A19,'-------НОВАЯ БАЗА'!$A$6:$AG$487,7+MATCH($K$9,СПИСОК_СТОЛБЦОВ_2,0),0)</f>
        <v>#REF!</v>
      </c>
      <c r="L19" s="51" t="e">
        <f>VLOOKUP(A19,'-------НОВАЯ БАЗА'!$A$6:$AG$487,7+MATCH($L$9,СПИСОК_СТОЛБЦОВ_2,0),0)</f>
        <v>#REF!</v>
      </c>
      <c r="M19" s="162" t="e">
        <f t="shared" si="3"/>
        <v>#REF!</v>
      </c>
      <c r="N19" s="163" t="e">
        <f t="shared" si="4"/>
        <v>#REF!</v>
      </c>
      <c r="O19" s="162" t="e">
        <f t="shared" si="5"/>
        <v>#REF!</v>
      </c>
      <c r="P19" s="163" t="e">
        <f t="shared" si="6"/>
        <v>#REF!</v>
      </c>
      <c r="Q19" s="154" t="e">
        <f t="shared" si="7"/>
        <v>#REF!</v>
      </c>
      <c r="R19" s="172" t="e">
        <f t="shared" si="7"/>
        <v>#REF!</v>
      </c>
      <c r="S19" s="52" t="e">
        <f t="shared" si="8"/>
        <v>#REF!</v>
      </c>
      <c r="T19" s="174" t="e">
        <f t="shared" si="9"/>
        <v>#REF!</v>
      </c>
      <c r="U19" s="199" t="s">
        <v>16</v>
      </c>
      <c r="V19" s="219" t="e">
        <f t="shared" si="10"/>
        <v>#REF!</v>
      </c>
      <c r="W19" s="219" t="e">
        <f t="shared" si="11"/>
        <v>#REF!</v>
      </c>
      <c r="AB19" s="31">
        <v>4632000330</v>
      </c>
      <c r="AC19" s="31" t="s">
        <v>142</v>
      </c>
      <c r="AD19" s="31" t="s">
        <v>135</v>
      </c>
    </row>
    <row r="20" spans="1:32" s="31" customFormat="1" ht="15" customHeight="1">
      <c r="A20" s="27">
        <f t="shared" si="12"/>
        <v>11</v>
      </c>
      <c r="B20" s="46" t="str">
        <f>'-------НОВАЯ БАЗА'!B27</f>
        <v>Курский район</v>
      </c>
      <c r="C20" s="47" t="str">
        <f>'-------НОВАЯ БАЗА'!D27</f>
        <v>Моковский сельсовет</v>
      </c>
      <c r="D20" s="48" t="str">
        <f>'-------НОВАЯ БАЗА'!E27</f>
        <v>закрытая</v>
      </c>
      <c r="E20" s="48" t="str">
        <f>'-------НОВАЯ БАЗА'!F27</f>
        <v xml:space="preserve">ГУПКО "Курскоблжилкомхоз" </v>
      </c>
      <c r="F20" s="140">
        <f>'-------НОВАЯ БАЗА'!G27</f>
        <v>4632024035</v>
      </c>
      <c r="G20" s="143" t="e">
        <f>VLOOKUP(A20,'-------НОВАЯ БАЗА'!$A$6:$AG$487,6+MATCH($G$9,#REF!,0),0)</f>
        <v>#REF!</v>
      </c>
      <c r="H20" s="138" t="e">
        <f>VLOOKUP(A20,'-------НОВАЯ БАЗА'!$A$6:$AG$487,7+MATCH($H$9,СПИСОК_СТОЛБЦОВ_2,0),0)</f>
        <v>#REF!</v>
      </c>
      <c r="I20" s="144" t="e">
        <f>VLOOKUP(A20,'-------НОВАЯ БАЗА'!$A$6:$AG$487,7+MATCH($I$9,СПИСОК_СТОЛБЦОВ_2,0),0)</f>
        <v>#REF!</v>
      </c>
      <c r="J20" s="49" t="e">
        <f>VLOOKUP(A20,'-------НОВАЯ БАЗА'!$A$6:$AG$487,13+MATCH($J$9,СПИСОК_СТОЛБЦОВ_2,0),0)</f>
        <v>#REF!</v>
      </c>
      <c r="K20" s="50" t="e">
        <f>VLOOKUP(A20,'-------НОВАЯ БАЗА'!$A$6:$AG$487,7+MATCH($K$9,СПИСОК_СТОЛБЦОВ_2,0),0)</f>
        <v>#REF!</v>
      </c>
      <c r="L20" s="51" t="e">
        <f>VLOOKUP(A20,'-------НОВАЯ БАЗА'!$A$6:$AG$487,7+MATCH($L$9,СПИСОК_СТОЛБЦОВ_2,0),0)</f>
        <v>#REF!</v>
      </c>
      <c r="M20" s="162" t="e">
        <f t="shared" si="3"/>
        <v>#REF!</v>
      </c>
      <c r="N20" s="163" t="e">
        <f t="shared" si="4"/>
        <v>#REF!</v>
      </c>
      <c r="O20" s="162" t="e">
        <f t="shared" si="5"/>
        <v>#REF!</v>
      </c>
      <c r="P20" s="163" t="e">
        <f t="shared" si="6"/>
        <v>#REF!</v>
      </c>
      <c r="Q20" s="154" t="e">
        <f t="shared" si="7"/>
        <v>#REF!</v>
      </c>
      <c r="R20" s="172" t="e">
        <f t="shared" si="7"/>
        <v>#REF!</v>
      </c>
      <c r="S20" s="52" t="e">
        <f t="shared" si="8"/>
        <v>#REF!</v>
      </c>
      <c r="T20" s="174" t="e">
        <f t="shared" si="9"/>
        <v>#REF!</v>
      </c>
      <c r="U20" s="174" t="s">
        <v>16</v>
      </c>
      <c r="V20" s="219" t="e">
        <f t="shared" si="10"/>
        <v>#REF!</v>
      </c>
      <c r="W20" s="219" t="e">
        <f t="shared" si="11"/>
        <v>#REF!</v>
      </c>
      <c r="AB20" s="31">
        <v>4623002116</v>
      </c>
      <c r="AC20" s="31" t="s">
        <v>143</v>
      </c>
      <c r="AD20" s="31" t="s">
        <v>136</v>
      </c>
    </row>
    <row r="21" spans="1:32" s="31" customFormat="1" ht="15" customHeight="1">
      <c r="A21" s="27">
        <f t="shared" si="12"/>
        <v>12</v>
      </c>
      <c r="B21" s="46" t="str">
        <f>'-------НОВАЯ БАЗА'!B29</f>
        <v>Курский район</v>
      </c>
      <c r="C21" s="47" t="str">
        <f>'-------НОВАЯ БАЗА'!D29</f>
        <v>Моковский сельсовет</v>
      </c>
      <c r="D21" s="48" t="str">
        <f>'-------НОВАЯ БАЗА'!E29</f>
        <v>закрытая</v>
      </c>
      <c r="E21" s="48" t="str">
        <f>'-------НОВАЯ БАЗА'!F29</f>
        <v>Индивидуальный предприниматель Рустем Мансур Исмаилович</v>
      </c>
      <c r="F21" s="140">
        <f>'-------НОВАЯ БАЗА'!G29</f>
        <v>461109152080</v>
      </c>
      <c r="G21" s="143" t="e">
        <f>VLOOKUP(A21,'-------НОВАЯ БАЗА'!$A$6:$AG$487,6+MATCH($G$9,#REF!,0),0)</f>
        <v>#REF!</v>
      </c>
      <c r="H21" s="138" t="e">
        <f>VLOOKUP(A21,'-------НОВАЯ БАЗА'!$A$6:$AG$487,7+MATCH($H$9,СПИСОК_СТОЛБЦОВ_2,0),0)</f>
        <v>#REF!</v>
      </c>
      <c r="I21" s="144" t="e">
        <f>VLOOKUP(A21,'-------НОВАЯ БАЗА'!$A$6:$AG$487,7+MATCH($I$9,СПИСОК_СТОЛБЦОВ_2,0),0)</f>
        <v>#REF!</v>
      </c>
      <c r="J21" s="49" t="e">
        <f>VLOOKUP(A21,'-------НОВАЯ БАЗА'!$A$6:$AG$487,13+MATCH($J$9,СПИСОК_СТОЛБЦОВ_2,0),0)</f>
        <v>#REF!</v>
      </c>
      <c r="K21" s="50" t="e">
        <f>VLOOKUP(A21,'-------НОВАЯ БАЗА'!$A$6:$AG$487,7+MATCH($K$9,СПИСОК_СТОЛБЦОВ_2,0),0)</f>
        <v>#REF!</v>
      </c>
      <c r="L21" s="51" t="e">
        <f>VLOOKUP(A21,'-------НОВАЯ БАЗА'!$A$6:$AG$487,7+MATCH($L$9,СПИСОК_СТОЛБЦОВ_2,0),0)</f>
        <v>#REF!</v>
      </c>
      <c r="M21" s="162" t="e">
        <f t="shared" si="3"/>
        <v>#REF!</v>
      </c>
      <c r="N21" s="163" t="e">
        <f t="shared" si="4"/>
        <v>#REF!</v>
      </c>
      <c r="O21" s="162" t="e">
        <f t="shared" si="5"/>
        <v>#REF!</v>
      </c>
      <c r="P21" s="163" t="e">
        <f t="shared" si="6"/>
        <v>#REF!</v>
      </c>
      <c r="Q21" s="154" t="e">
        <f t="shared" si="7"/>
        <v>#REF!</v>
      </c>
      <c r="R21" s="172" t="e">
        <f t="shared" si="7"/>
        <v>#REF!</v>
      </c>
      <c r="S21" s="52" t="e">
        <f t="shared" si="8"/>
        <v>#REF!</v>
      </c>
      <c r="T21" s="174" t="e">
        <f t="shared" si="9"/>
        <v>#REF!</v>
      </c>
      <c r="U21" s="53" t="s">
        <v>17</v>
      </c>
      <c r="V21" s="219" t="e">
        <f t="shared" si="10"/>
        <v>#REF!</v>
      </c>
      <c r="W21" s="219" t="e">
        <f t="shared" si="11"/>
        <v>#REF!</v>
      </c>
      <c r="AB21" s="31">
        <v>4610006900</v>
      </c>
      <c r="AC21" s="31" t="s">
        <v>144</v>
      </c>
      <c r="AD21" s="31" t="s">
        <v>136</v>
      </c>
    </row>
    <row r="22" spans="1:32" s="31" customFormat="1" ht="15" customHeight="1">
      <c r="A22" s="27">
        <f t="shared" si="12"/>
        <v>13</v>
      </c>
      <c r="B22" s="46" t="str">
        <f>'-------НОВАЯ БАЗА'!B31</f>
        <v>Курский район</v>
      </c>
      <c r="C22" s="47" t="str">
        <f>'-------НОВАЯ БАЗА'!D31</f>
        <v>Щетинский сельсовет</v>
      </c>
      <c r="D22" s="48" t="str">
        <f>'-------НОВАЯ БАЗА'!E31</f>
        <v>открытая</v>
      </c>
      <c r="E22" s="48" t="str">
        <f>'-------НОВАЯ БАЗА'!F31</f>
        <v xml:space="preserve">АО "Квадра" (филиал "Курская генерация") </v>
      </c>
      <c r="F22" s="140">
        <f>'-------НОВАЯ БАЗА'!G31</f>
        <v>6829012680</v>
      </c>
      <c r="G22" s="143" t="e">
        <f>VLOOKUP(A22,'-------НОВАЯ БАЗА'!$A$6:$AG$487,6+MATCH($G$9,#REF!,0),0)</f>
        <v>#REF!</v>
      </c>
      <c r="H22" s="138" t="e">
        <f>VLOOKUP(A22,'-------НОВАЯ БАЗА'!$A$6:$AG$487,7+MATCH($H$9,СПИСОК_СТОЛБЦОВ_2,0),0)</f>
        <v>#REF!</v>
      </c>
      <c r="I22" s="144" t="e">
        <f>VLOOKUP(A22,'-------НОВАЯ БАЗА'!$A$6:$AG$487,7+MATCH($I$9,СПИСОК_СТОЛБЦОВ_2,0),0)</f>
        <v>#REF!</v>
      </c>
      <c r="J22" s="49" t="e">
        <f>VLOOKUP(A22,'-------НОВАЯ БАЗА'!$A$6:$AG$487,13+MATCH($J$9,СПИСОК_СТОЛБЦОВ_2,0),0)</f>
        <v>#REF!</v>
      </c>
      <c r="K22" s="50" t="e">
        <f>VLOOKUP(A22,'-------НОВАЯ БАЗА'!$A$6:$AG$487,7+MATCH($K$9,СПИСОК_СТОЛБЦОВ_2,0),0)</f>
        <v>#REF!</v>
      </c>
      <c r="L22" s="51" t="e">
        <f>VLOOKUP(A22,'-------НОВАЯ БАЗА'!$A$6:$AG$487,7+MATCH($L$9,СПИСОК_СТОЛБЦОВ_2,0),0)</f>
        <v>#REF!</v>
      </c>
      <c r="M22" s="162" t="e">
        <f t="shared" si="3"/>
        <v>#REF!</v>
      </c>
      <c r="N22" s="163" t="e">
        <f t="shared" si="4"/>
        <v>#REF!</v>
      </c>
      <c r="O22" s="162" t="e">
        <f t="shared" si="5"/>
        <v>#REF!</v>
      </c>
      <c r="P22" s="163" t="e">
        <f t="shared" si="6"/>
        <v>#REF!</v>
      </c>
      <c r="Q22" s="154" t="e">
        <f t="shared" si="7"/>
        <v>#REF!</v>
      </c>
      <c r="R22" s="172" t="e">
        <f t="shared" si="7"/>
        <v>#REF!</v>
      </c>
      <c r="S22" s="52" t="e">
        <f t="shared" si="8"/>
        <v>#REF!</v>
      </c>
      <c r="T22" s="174" t="e">
        <f t="shared" si="9"/>
        <v>#REF!</v>
      </c>
      <c r="U22" s="174" t="s">
        <v>16</v>
      </c>
      <c r="V22" s="219" t="e">
        <f t="shared" si="10"/>
        <v>#REF!</v>
      </c>
      <c r="W22" s="219" t="e">
        <f t="shared" si="11"/>
        <v>#REF!</v>
      </c>
      <c r="AB22" s="31">
        <v>4633016372</v>
      </c>
      <c r="AC22" s="31" t="s">
        <v>145</v>
      </c>
      <c r="AD22" s="31" t="s">
        <v>135</v>
      </c>
    </row>
    <row r="23" spans="1:32" s="31" customFormat="1" ht="15" customHeight="1">
      <c r="A23" s="27">
        <f t="shared" si="12"/>
        <v>14</v>
      </c>
      <c r="B23" s="46" t="str">
        <f>'-------НОВАЯ БАЗА'!B33</f>
        <v>Курский район</v>
      </c>
      <c r="C23" s="47" t="str">
        <f>'-------НОВАЯ БАЗА'!D33</f>
        <v>Щетинский сельсовет</v>
      </c>
      <c r="D23" s="48" t="str">
        <f>'-------НОВАЯ БАЗА'!E33</f>
        <v>закрытая</v>
      </c>
      <c r="E23" s="48" t="str">
        <f>'-------НОВАЯ БАЗА'!F33</f>
        <v xml:space="preserve">ГУПКО "Курскоблжилкомхоз" </v>
      </c>
      <c r="F23" s="140">
        <f>'-------НОВАЯ БАЗА'!G33</f>
        <v>4632024035</v>
      </c>
      <c r="G23" s="143" t="e">
        <f>VLOOKUP(A23,'-------НОВАЯ БАЗА'!$A$6:$AG$487,6+MATCH($G$9,#REF!,0),0)</f>
        <v>#REF!</v>
      </c>
      <c r="H23" s="138" t="e">
        <f>VLOOKUP(A23,'-------НОВАЯ БАЗА'!$A$6:$AG$487,7+MATCH($H$9,СПИСОК_СТОЛБЦОВ_2,0),0)</f>
        <v>#REF!</v>
      </c>
      <c r="I23" s="144" t="e">
        <f>VLOOKUP(A23,'-------НОВАЯ БАЗА'!$A$6:$AG$487,7+MATCH($I$9,СПИСОК_СТОЛБЦОВ_2,0),0)</f>
        <v>#REF!</v>
      </c>
      <c r="J23" s="49" t="e">
        <f>VLOOKUP(A23,'-------НОВАЯ БАЗА'!$A$6:$AG$487,13+MATCH($J$9,СПИСОК_СТОЛБЦОВ_2,0),0)</f>
        <v>#REF!</v>
      </c>
      <c r="K23" s="50" t="e">
        <f>VLOOKUP(A23,'-------НОВАЯ БАЗА'!$A$6:$AG$487,7+MATCH($K$9,СПИСОК_СТОЛБЦОВ_2,0),0)</f>
        <v>#REF!</v>
      </c>
      <c r="L23" s="51" t="e">
        <f>VLOOKUP(A23,'-------НОВАЯ БАЗА'!$A$6:$AG$487,7+MATCH($L$9,СПИСОК_СТОЛБЦОВ_2,0),0)</f>
        <v>#REF!</v>
      </c>
      <c r="M23" s="162" t="e">
        <f t="shared" si="3"/>
        <v>#REF!</v>
      </c>
      <c r="N23" s="163" t="e">
        <f t="shared" si="4"/>
        <v>#REF!</v>
      </c>
      <c r="O23" s="162" t="e">
        <f t="shared" si="5"/>
        <v>#REF!</v>
      </c>
      <c r="P23" s="163" t="e">
        <f t="shared" si="6"/>
        <v>#REF!</v>
      </c>
      <c r="Q23" s="154" t="e">
        <f t="shared" si="7"/>
        <v>#REF!</v>
      </c>
      <c r="R23" s="172" t="e">
        <f t="shared" si="7"/>
        <v>#REF!</v>
      </c>
      <c r="S23" s="52" t="e">
        <f t="shared" si="8"/>
        <v>#REF!</v>
      </c>
      <c r="T23" s="174" t="e">
        <f t="shared" si="9"/>
        <v>#REF!</v>
      </c>
      <c r="U23" s="53" t="s">
        <v>16</v>
      </c>
      <c r="V23" s="219" t="e">
        <f t="shared" si="10"/>
        <v>#REF!</v>
      </c>
      <c r="W23" s="219" t="e">
        <f t="shared" si="11"/>
        <v>#REF!</v>
      </c>
      <c r="AB23" s="31">
        <v>4632033706</v>
      </c>
      <c r="AC23" s="31" t="s">
        <v>146</v>
      </c>
      <c r="AD23" s="31" t="s">
        <v>135</v>
      </c>
    </row>
    <row r="24" spans="1:32" s="31" customFormat="1" ht="15" customHeight="1">
      <c r="A24" s="27">
        <f t="shared" si="12"/>
        <v>15</v>
      </c>
      <c r="B24" s="46" t="str">
        <f>'-------НОВАЯ БАЗА'!B35</f>
        <v>Курский район</v>
      </c>
      <c r="C24" s="47" t="str">
        <f>'-------НОВАЯ БАЗА'!D35</f>
        <v>Щетинский сельсовет</v>
      </c>
      <c r="D24" s="48" t="str">
        <f>'-------НОВАЯ БАЗА'!E35</f>
        <v>закрытая</v>
      </c>
      <c r="E24" s="48" t="str">
        <f>'-------НОВАЯ БАЗА'!F35</f>
        <v>МУП ЖКХ "Родник"</v>
      </c>
      <c r="F24" s="140">
        <f>'-------НОВАЯ БАЗА'!G35</f>
        <v>4611013586</v>
      </c>
      <c r="G24" s="143" t="e">
        <f>VLOOKUP(A24,'-------НОВАЯ БАЗА'!$A$6:$AG$487,6+MATCH($G$9,#REF!,0),0)</f>
        <v>#REF!</v>
      </c>
      <c r="H24" s="138" t="e">
        <f>VLOOKUP(A24,'-------НОВАЯ БАЗА'!$A$6:$AG$487,7+MATCH($H$9,СПИСОК_СТОЛБЦОВ_2,0),0)</f>
        <v>#REF!</v>
      </c>
      <c r="I24" s="144" t="e">
        <f>VLOOKUP(A24,'-------НОВАЯ БАЗА'!$A$6:$AG$487,7+MATCH($I$9,СПИСОК_СТОЛБЦОВ_2,0),0)</f>
        <v>#REF!</v>
      </c>
      <c r="J24" s="49" t="e">
        <f>VLOOKUP(A24,'-------НОВАЯ БАЗА'!$A$6:$AG$487,13+MATCH($J$9,СПИСОК_СТОЛБЦОВ_2,0),0)</f>
        <v>#REF!</v>
      </c>
      <c r="K24" s="50" t="e">
        <f>VLOOKUP(A24,'-------НОВАЯ БАЗА'!$A$6:$AG$487,7+MATCH($K$9,СПИСОК_СТОЛБЦОВ_2,0),0)</f>
        <v>#REF!</v>
      </c>
      <c r="L24" s="51" t="e">
        <f>VLOOKUP(A24,'-------НОВАЯ БАЗА'!$A$6:$AG$487,7+MATCH($L$9,СПИСОК_СТОЛБЦОВ_2,0),0)</f>
        <v>#REF!</v>
      </c>
      <c r="M24" s="162" t="e">
        <f t="shared" si="3"/>
        <v>#REF!</v>
      </c>
      <c r="N24" s="163" t="e">
        <f t="shared" si="4"/>
        <v>#REF!</v>
      </c>
      <c r="O24" s="162" t="e">
        <f t="shared" si="5"/>
        <v>#REF!</v>
      </c>
      <c r="P24" s="163" t="e">
        <f t="shared" si="6"/>
        <v>#REF!</v>
      </c>
      <c r="Q24" s="154" t="e">
        <f t="shared" si="7"/>
        <v>#REF!</v>
      </c>
      <c r="R24" s="172" t="e">
        <f t="shared" si="7"/>
        <v>#REF!</v>
      </c>
      <c r="S24" s="52" t="e">
        <f t="shared" si="8"/>
        <v>#REF!</v>
      </c>
      <c r="T24" s="174" t="e">
        <f t="shared" si="9"/>
        <v>#REF!</v>
      </c>
      <c r="U24" s="174" t="s">
        <v>17</v>
      </c>
      <c r="V24" s="219" t="e">
        <f t="shared" si="10"/>
        <v>#REF!</v>
      </c>
      <c r="W24" s="219" t="e">
        <f t="shared" si="11"/>
        <v>#REF!</v>
      </c>
      <c r="AB24" s="31">
        <v>4607005286</v>
      </c>
      <c r="AC24" s="31" t="s">
        <v>147</v>
      </c>
      <c r="AD24" s="31" t="s">
        <v>136</v>
      </c>
    </row>
    <row r="25" spans="1:32" s="31" customFormat="1" ht="15" customHeight="1">
      <c r="A25" s="27">
        <f t="shared" si="12"/>
        <v>16</v>
      </c>
      <c r="B25" s="46" t="str">
        <f>'-------НОВАЯ БАЗА'!B37</f>
        <v>Курский район</v>
      </c>
      <c r="C25" s="47" t="str">
        <f>'-------НОВАЯ БАЗА'!D37</f>
        <v xml:space="preserve">Ворошневский сельсовет
</v>
      </c>
      <c r="D25" s="48" t="str">
        <f>'-------НОВАЯ БАЗА'!E37</f>
        <v>закрытая</v>
      </c>
      <c r="E25" s="48" t="str">
        <f>'-------НОВАЯ БАЗА'!F37</f>
        <v>МУП ЖКХ "Родник"</v>
      </c>
      <c r="F25" s="140">
        <f>'-------НОВАЯ БАЗА'!G37</f>
        <v>4611013586</v>
      </c>
      <c r="G25" s="143" t="e">
        <f>VLOOKUP(A25,'-------НОВАЯ БАЗА'!$A$6:$AG$487,6+MATCH($G$9,#REF!,0),0)</f>
        <v>#REF!</v>
      </c>
      <c r="H25" s="138" t="e">
        <f>VLOOKUP(A25,'-------НОВАЯ БАЗА'!$A$6:$AG$487,7+MATCH($H$9,СПИСОК_СТОЛБЦОВ_2,0),0)</f>
        <v>#REF!</v>
      </c>
      <c r="I25" s="144" t="e">
        <f>VLOOKUP(A25,'-------НОВАЯ БАЗА'!$A$6:$AG$487,7+MATCH($I$9,СПИСОК_СТОЛБЦОВ_2,0),0)</f>
        <v>#REF!</v>
      </c>
      <c r="J25" s="49" t="e">
        <f>VLOOKUP(A25,'-------НОВАЯ БАЗА'!$A$6:$AG$487,13+MATCH($J$9,СПИСОК_СТОЛБЦОВ_2,0),0)</f>
        <v>#REF!</v>
      </c>
      <c r="K25" s="50" t="e">
        <f>VLOOKUP(A25,'-------НОВАЯ БАЗА'!$A$6:$AG$487,7+MATCH($K$9,СПИСОК_СТОЛБЦОВ_2,0),0)</f>
        <v>#REF!</v>
      </c>
      <c r="L25" s="51" t="e">
        <f>VLOOKUP(A25,'-------НОВАЯ БАЗА'!$A$6:$AG$487,7+MATCH($L$9,СПИСОК_СТОЛБЦОВ_2,0),0)</f>
        <v>#REF!</v>
      </c>
      <c r="M25" s="162" t="e">
        <f t="shared" si="3"/>
        <v>#REF!</v>
      </c>
      <c r="N25" s="163" t="e">
        <f t="shared" si="4"/>
        <v>#REF!</v>
      </c>
      <c r="O25" s="162" t="e">
        <f t="shared" si="5"/>
        <v>#REF!</v>
      </c>
      <c r="P25" s="163" t="e">
        <f t="shared" si="6"/>
        <v>#REF!</v>
      </c>
      <c r="Q25" s="154" t="e">
        <f t="shared" si="7"/>
        <v>#REF!</v>
      </c>
      <c r="R25" s="172" t="e">
        <f t="shared" si="7"/>
        <v>#REF!</v>
      </c>
      <c r="S25" s="52" t="e">
        <f t="shared" si="8"/>
        <v>#REF!</v>
      </c>
      <c r="T25" s="174" t="e">
        <f t="shared" si="9"/>
        <v>#REF!</v>
      </c>
      <c r="U25" s="174" t="s">
        <v>17</v>
      </c>
      <c r="V25" s="219" t="e">
        <f t="shared" si="10"/>
        <v>#REF!</v>
      </c>
      <c r="W25" s="219" t="e">
        <f t="shared" si="11"/>
        <v>#REF!</v>
      </c>
      <c r="AB25" s="31">
        <v>4620014875</v>
      </c>
      <c r="AC25" s="31" t="s">
        <v>72</v>
      </c>
      <c r="AD25" s="31" t="s">
        <v>136</v>
      </c>
    </row>
    <row r="26" spans="1:32" s="31" customFormat="1" ht="15" customHeight="1">
      <c r="A26" s="27">
        <f t="shared" si="12"/>
        <v>17</v>
      </c>
      <c r="B26" s="46" t="str">
        <f>'-------НОВАЯ БАЗА'!B39</f>
        <v>Курчатовский район</v>
      </c>
      <c r="C26" s="47" t="str">
        <f>'-------НОВАЯ БАЗА'!D39</f>
        <v>п.им. К.Либкнехта</v>
      </c>
      <c r="D26" s="48" t="str">
        <f>'-------НОВАЯ БАЗА'!E39</f>
        <v>закрытая</v>
      </c>
      <c r="E26" s="48" t="str">
        <f>'-------НОВАЯ БАЗА'!F39</f>
        <v xml:space="preserve">ГУПКО "Курскоблжилкомхоз"                              </v>
      </c>
      <c r="F26" s="140">
        <f>'-------НОВАЯ БАЗА'!G39</f>
        <v>4632024035</v>
      </c>
      <c r="G26" s="143" t="e">
        <f>VLOOKUP(A26,'-------НОВАЯ БАЗА'!$A$6:$AG$487,6+MATCH($G$9,#REF!,0),0)</f>
        <v>#REF!</v>
      </c>
      <c r="H26" s="138" t="e">
        <f>VLOOKUP(A26,'-------НОВАЯ БАЗА'!$A$6:$AG$487,7+MATCH($H$9,СПИСОК_СТОЛБЦОВ_2,0),0)</f>
        <v>#REF!</v>
      </c>
      <c r="I26" s="144" t="e">
        <f>VLOOKUP(A26,'-------НОВАЯ БАЗА'!$A$6:$AG$487,7+MATCH($I$9,СПИСОК_СТОЛБЦОВ_2,0),0)</f>
        <v>#REF!</v>
      </c>
      <c r="J26" s="49" t="e">
        <f>VLOOKUP(A26,'-------НОВАЯ БАЗА'!$A$6:$AG$487,13+MATCH($J$9,СПИСОК_СТОЛБЦОВ_2,0),0)</f>
        <v>#REF!</v>
      </c>
      <c r="K26" s="50" t="e">
        <f>VLOOKUP(A26,'-------НОВАЯ БАЗА'!$A$6:$AG$487,7+MATCH($K$9,СПИСОК_СТОЛБЦОВ_2,0),0)</f>
        <v>#REF!</v>
      </c>
      <c r="L26" s="51" t="e">
        <f>VLOOKUP(A26,'-------НОВАЯ БАЗА'!$A$6:$AG$487,7+MATCH($L$9,СПИСОК_СТОЛБЦОВ_2,0),0)</f>
        <v>#REF!</v>
      </c>
      <c r="M26" s="162" t="e">
        <f t="shared" si="3"/>
        <v>#REF!</v>
      </c>
      <c r="N26" s="163" t="e">
        <f t="shared" si="4"/>
        <v>#REF!</v>
      </c>
      <c r="O26" s="162" t="e">
        <f t="shared" si="5"/>
        <v>#REF!</v>
      </c>
      <c r="P26" s="163" t="e">
        <f t="shared" si="6"/>
        <v>#REF!</v>
      </c>
      <c r="Q26" s="154" t="e">
        <f t="shared" ref="Q26:R68" si="13">M26+O26</f>
        <v>#REF!</v>
      </c>
      <c r="R26" s="172" t="e">
        <f t="shared" si="13"/>
        <v>#REF!</v>
      </c>
      <c r="S26" s="52" t="e">
        <f t="shared" si="8"/>
        <v>#REF!</v>
      </c>
      <c r="T26" s="174" t="e">
        <f t="shared" si="9"/>
        <v>#REF!</v>
      </c>
      <c r="U26" s="174" t="s">
        <v>16</v>
      </c>
      <c r="V26" s="219" t="e">
        <f t="shared" si="10"/>
        <v>#REF!</v>
      </c>
      <c r="W26" s="219" t="e">
        <f t="shared" si="11"/>
        <v>#REF!</v>
      </c>
      <c r="AB26" s="31">
        <v>4607000231</v>
      </c>
      <c r="AC26" s="31" t="s">
        <v>148</v>
      </c>
      <c r="AD26" s="31" t="s">
        <v>135</v>
      </c>
    </row>
    <row r="27" spans="1:32" s="31" customFormat="1" ht="15" customHeight="1">
      <c r="A27" s="27">
        <f t="shared" si="12"/>
        <v>18</v>
      </c>
      <c r="B27" s="46" t="str">
        <f>'-------НОВАЯ БАЗА'!B41</f>
        <v>Медвенский район</v>
      </c>
      <c r="C27" s="47" t="str">
        <f>'-------НОВАЯ БАЗА'!D41</f>
        <v xml:space="preserve"> п. Медвенка</v>
      </c>
      <c r="D27" s="48" t="str">
        <f>'-------НОВАЯ БАЗА'!E41</f>
        <v>закрытая</v>
      </c>
      <c r="E27" s="48" t="str">
        <f>'-------НОВАЯ БАЗА'!F41</f>
        <v xml:space="preserve">ГУПКО "Курскоблжилкомхоз"                              </v>
      </c>
      <c r="F27" s="140">
        <f>'-------НОВАЯ БАЗА'!G41</f>
        <v>4632024035</v>
      </c>
      <c r="G27" s="143" t="e">
        <f>VLOOKUP(A27,'-------НОВАЯ БАЗА'!$A$6:$AG$487,6+MATCH($G$9,#REF!,0),0)</f>
        <v>#REF!</v>
      </c>
      <c r="H27" s="138" t="e">
        <f>VLOOKUP(A27,'-------НОВАЯ БАЗА'!$A$6:$AG$487,7+MATCH($H$9,СПИСОК_СТОЛБЦОВ_2,0),0)</f>
        <v>#REF!</v>
      </c>
      <c r="I27" s="144" t="e">
        <f>VLOOKUP(A27,'-------НОВАЯ БАЗА'!$A$6:$AG$487,7+MATCH($I$9,СПИСОК_СТОЛБЦОВ_2,0),0)</f>
        <v>#REF!</v>
      </c>
      <c r="J27" s="49" t="e">
        <f>VLOOKUP(A27,'-------НОВАЯ БАЗА'!$A$6:$AG$487,13+MATCH($J$9,СПИСОК_СТОЛБЦОВ_2,0),0)</f>
        <v>#REF!</v>
      </c>
      <c r="K27" s="50" t="e">
        <f>VLOOKUP(A27,'-------НОВАЯ БАЗА'!$A$6:$AG$487,7+MATCH($K$9,СПИСОК_СТОЛБЦОВ_2,0),0)</f>
        <v>#REF!</v>
      </c>
      <c r="L27" s="51" t="e">
        <f>VLOOKUP(A27,'-------НОВАЯ БАЗА'!$A$6:$AG$487,7+MATCH($L$9,СПИСОК_СТОЛБЦОВ_2,0),0)</f>
        <v>#REF!</v>
      </c>
      <c r="M27" s="162" t="e">
        <f t="shared" si="3"/>
        <v>#REF!</v>
      </c>
      <c r="N27" s="163" t="e">
        <f t="shared" si="4"/>
        <v>#REF!</v>
      </c>
      <c r="O27" s="162" t="e">
        <f t="shared" si="5"/>
        <v>#REF!</v>
      </c>
      <c r="P27" s="163" t="e">
        <f t="shared" si="6"/>
        <v>#REF!</v>
      </c>
      <c r="Q27" s="154" t="e">
        <f t="shared" si="13"/>
        <v>#REF!</v>
      </c>
      <c r="R27" s="172" t="e">
        <f t="shared" si="13"/>
        <v>#REF!</v>
      </c>
      <c r="S27" s="52" t="e">
        <f t="shared" si="8"/>
        <v>#REF!</v>
      </c>
      <c r="T27" s="174" t="e">
        <f t="shared" si="9"/>
        <v>#REF!</v>
      </c>
      <c r="U27" s="53" t="s">
        <v>16</v>
      </c>
      <c r="V27" s="219" t="e">
        <f t="shared" si="10"/>
        <v>#REF!</v>
      </c>
      <c r="W27" s="219" t="e">
        <f t="shared" si="11"/>
        <v>#REF!</v>
      </c>
      <c r="AB27" s="31">
        <v>4603005599</v>
      </c>
      <c r="AC27" s="31" t="s">
        <v>131</v>
      </c>
      <c r="AD27" s="31" t="s">
        <v>136</v>
      </c>
    </row>
    <row r="28" spans="1:32" s="31" customFormat="1" ht="15" customHeight="1">
      <c r="A28" s="27">
        <f t="shared" si="12"/>
        <v>19</v>
      </c>
      <c r="B28" s="46" t="str">
        <f>'-------НОВАЯ БАЗА'!B43</f>
        <v>Обоянский район</v>
      </c>
      <c r="C28" s="47" t="str">
        <f>'-------НОВАЯ БАЗА'!D43</f>
        <v>г. Обоянь</v>
      </c>
      <c r="D28" s="48" t="str">
        <f>'-------НОВАЯ БАЗА'!E43</f>
        <v>закрытая</v>
      </c>
      <c r="E28" s="48" t="str">
        <f>'-------НОВАЯ БАЗА'!F43</f>
        <v>ООО "Обоянские Коммунальные Тепловые Сети"</v>
      </c>
      <c r="F28" s="140">
        <f>'-------НОВАЯ БАЗА'!G43</f>
        <v>4616008283</v>
      </c>
      <c r="G28" s="143" t="e">
        <f>VLOOKUP(A28,'-------НОВАЯ БАЗА'!$A$6:$AG$487,6+MATCH($G$9,#REF!,0),0)</f>
        <v>#REF!</v>
      </c>
      <c r="H28" s="138" t="e">
        <f>VLOOKUP(A28,'-------НОВАЯ БАЗА'!$A$6:$AG$487,7+MATCH($H$9,СПИСОК_СТОЛБЦОВ_2,0),0)</f>
        <v>#REF!</v>
      </c>
      <c r="I28" s="144" t="e">
        <f>VLOOKUP(A28,'-------НОВАЯ БАЗА'!$A$6:$AG$487,7+MATCH($I$9,СПИСОК_СТОЛБЦОВ_2,0),0)</f>
        <v>#REF!</v>
      </c>
      <c r="J28" s="49" t="e">
        <f>VLOOKUP(A28,'-------НОВАЯ БАЗА'!$A$6:$AG$487,13+MATCH($J$9,СПИСОК_СТОЛБЦОВ_2,0),0)</f>
        <v>#REF!</v>
      </c>
      <c r="K28" s="50" t="e">
        <f>VLOOKUP(A28,'-------НОВАЯ БАЗА'!$A$6:$AG$487,7+MATCH($K$9,СПИСОК_СТОЛБЦОВ_2,0),0)</f>
        <v>#REF!</v>
      </c>
      <c r="L28" s="51" t="e">
        <f>VLOOKUP(A28,'-------НОВАЯ БАЗА'!$A$6:$AG$487,7+MATCH($L$9,СПИСОК_СТОЛБЦОВ_2,0),0)</f>
        <v>#REF!</v>
      </c>
      <c r="M28" s="162" t="e">
        <f t="shared" si="3"/>
        <v>#REF!</v>
      </c>
      <c r="N28" s="163" t="e">
        <f t="shared" si="4"/>
        <v>#REF!</v>
      </c>
      <c r="O28" s="162" t="e">
        <f t="shared" si="5"/>
        <v>#REF!</v>
      </c>
      <c r="P28" s="163" t="e">
        <f t="shared" si="6"/>
        <v>#REF!</v>
      </c>
      <c r="Q28" s="154" t="e">
        <f t="shared" si="13"/>
        <v>#REF!</v>
      </c>
      <c r="R28" s="172" t="e">
        <f t="shared" si="13"/>
        <v>#REF!</v>
      </c>
      <c r="S28" s="52" t="e">
        <f t="shared" si="8"/>
        <v>#REF!</v>
      </c>
      <c r="T28" s="174" t="e">
        <f t="shared" si="9"/>
        <v>#REF!</v>
      </c>
      <c r="U28" s="174" t="s">
        <v>17</v>
      </c>
      <c r="V28" s="219" t="e">
        <f t="shared" si="10"/>
        <v>#REF!</v>
      </c>
      <c r="W28" s="219" t="e">
        <f t="shared" si="11"/>
        <v>#REF!</v>
      </c>
      <c r="AB28" s="31">
        <v>4626006207</v>
      </c>
      <c r="AC28" s="31" t="s">
        <v>149</v>
      </c>
      <c r="AD28" s="31" t="s">
        <v>136</v>
      </c>
    </row>
    <row r="29" spans="1:32" s="31" customFormat="1" ht="15" customHeight="1">
      <c r="A29" s="27">
        <f t="shared" si="12"/>
        <v>20</v>
      </c>
      <c r="B29" s="46" t="str">
        <f>'-------НОВАЯ БАЗА'!B45</f>
        <v>Обоянский район</v>
      </c>
      <c r="C29" s="47" t="str">
        <f>'-------НОВАЯ БАЗА'!D45</f>
        <v>г. Обоянь</v>
      </c>
      <c r="D29" s="48" t="str">
        <f>'-------НОВАЯ БАЗА'!E45</f>
        <v>открытая</v>
      </c>
      <c r="E29" s="48" t="str">
        <f>'-------НОВАЯ БАЗА'!F45</f>
        <v>ООО "Обоянские Коммунальные Тепловые Сети"</v>
      </c>
      <c r="F29" s="140">
        <f>'-------НОВАЯ БАЗА'!G45</f>
        <v>4616008283</v>
      </c>
      <c r="G29" s="143" t="e">
        <f>VLOOKUP(A29,'-------НОВАЯ БАЗА'!$A$6:$AG$487,6+MATCH($G$9,#REF!,0),0)</f>
        <v>#REF!</v>
      </c>
      <c r="H29" s="138" t="e">
        <f>VLOOKUP(A29,'-------НОВАЯ БАЗА'!$A$6:$AG$487,7+MATCH($H$9,СПИСОК_СТОЛБЦОВ_2,0),0)</f>
        <v>#REF!</v>
      </c>
      <c r="I29" s="144" t="e">
        <f>VLOOKUP(A29,'-------НОВАЯ БАЗА'!$A$6:$AG$487,7+MATCH($I$9,СПИСОК_СТОЛБЦОВ_2,0),0)</f>
        <v>#REF!</v>
      </c>
      <c r="J29" s="49" t="e">
        <f>VLOOKUP(A29,'-------НОВАЯ БАЗА'!$A$6:$AG$487,13+MATCH($J$9,СПИСОК_СТОЛБЦОВ_2,0),0)</f>
        <v>#REF!</v>
      </c>
      <c r="K29" s="50" t="e">
        <f>VLOOKUP(A29,'-------НОВАЯ БАЗА'!$A$6:$AG$487,7+MATCH($K$9,СПИСОК_СТОЛБЦОВ_2,0),0)</f>
        <v>#REF!</v>
      </c>
      <c r="L29" s="51" t="e">
        <f>VLOOKUP(A29,'-------НОВАЯ БАЗА'!$A$6:$AG$487,7+MATCH($L$9,СПИСОК_СТОЛБЦОВ_2,0),0)</f>
        <v>#REF!</v>
      </c>
      <c r="M29" s="162" t="e">
        <f t="shared" si="3"/>
        <v>#REF!</v>
      </c>
      <c r="N29" s="163" t="e">
        <f t="shared" si="4"/>
        <v>#REF!</v>
      </c>
      <c r="O29" s="162" t="e">
        <f t="shared" si="5"/>
        <v>#REF!</v>
      </c>
      <c r="P29" s="163" t="e">
        <f t="shared" si="6"/>
        <v>#REF!</v>
      </c>
      <c r="Q29" s="154" t="e">
        <f t="shared" si="13"/>
        <v>#REF!</v>
      </c>
      <c r="R29" s="172" t="e">
        <f t="shared" si="13"/>
        <v>#REF!</v>
      </c>
      <c r="S29" s="52" t="e">
        <f t="shared" si="8"/>
        <v>#REF!</v>
      </c>
      <c r="T29" s="174" t="e">
        <f t="shared" si="9"/>
        <v>#REF!</v>
      </c>
      <c r="U29" s="174" t="s">
        <v>17</v>
      </c>
      <c r="V29" s="219" t="e">
        <f t="shared" si="10"/>
        <v>#REF!</v>
      </c>
      <c r="W29" s="219" t="e">
        <f t="shared" si="11"/>
        <v>#REF!</v>
      </c>
      <c r="AB29" s="31">
        <v>4632077904</v>
      </c>
      <c r="AC29" s="31" t="s">
        <v>150</v>
      </c>
      <c r="AD29" s="31" t="s">
        <v>135</v>
      </c>
    </row>
    <row r="30" spans="1:32" s="31" customFormat="1" ht="15" customHeight="1">
      <c r="A30" s="27">
        <f t="shared" si="12"/>
        <v>21</v>
      </c>
      <c r="B30" s="46" t="str">
        <f>'-------НОВАЯ БАЗА'!B47</f>
        <v>Октябрьский район</v>
      </c>
      <c r="C30" s="47" t="str">
        <f>'-------НОВАЯ БАЗА'!D47</f>
        <v>п.Прямицыно</v>
      </c>
      <c r="D30" s="48" t="str">
        <f>'-------НОВАЯ БАЗА'!E47</f>
        <v>закрытая</v>
      </c>
      <c r="E30" s="48" t="str">
        <f>'-------НОВАЯ БАЗА'!F47</f>
        <v xml:space="preserve">ООО "Коммунальщик" </v>
      </c>
      <c r="F30" s="140">
        <f>'-------НОВАЯ БАЗА'!G47</f>
        <v>4617004147</v>
      </c>
      <c r="G30" s="143" t="e">
        <f>VLOOKUP(A30,'-------НОВАЯ БАЗА'!$A$6:$AG$487,6+MATCH($G$9,#REF!,0),0)</f>
        <v>#REF!</v>
      </c>
      <c r="H30" s="138" t="e">
        <f>VLOOKUP(A30,'-------НОВАЯ БАЗА'!$A$6:$AG$487,7+MATCH($H$9,СПИСОК_СТОЛБЦОВ_2,0),0)</f>
        <v>#REF!</v>
      </c>
      <c r="I30" s="144" t="e">
        <f>VLOOKUP(A30,'-------НОВАЯ БАЗА'!$A$6:$AG$487,7+MATCH($I$9,СПИСОК_СТОЛБЦОВ_2,0),0)</f>
        <v>#REF!</v>
      </c>
      <c r="J30" s="49" t="e">
        <f>VLOOKUP(A30,'-------НОВАЯ БАЗА'!$A$6:$AG$487,13+MATCH($J$9,СПИСОК_СТОЛБЦОВ_2,0),0)</f>
        <v>#REF!</v>
      </c>
      <c r="K30" s="50" t="e">
        <f>VLOOKUP(A30,'-------НОВАЯ БАЗА'!$A$6:$AG$487,7+MATCH($K$9,СПИСОК_СТОЛБЦОВ_2,0),0)</f>
        <v>#REF!</v>
      </c>
      <c r="L30" s="51" t="e">
        <f>VLOOKUP(A30,'-------НОВАЯ БАЗА'!$A$6:$AG$487,7+MATCH($L$9,СПИСОК_СТОЛБЦОВ_2,0),0)</f>
        <v>#REF!</v>
      </c>
      <c r="M30" s="162" t="e">
        <f t="shared" si="3"/>
        <v>#REF!</v>
      </c>
      <c r="N30" s="163" t="e">
        <f t="shared" si="4"/>
        <v>#REF!</v>
      </c>
      <c r="O30" s="162" t="e">
        <f t="shared" si="5"/>
        <v>#REF!</v>
      </c>
      <c r="P30" s="163" t="e">
        <f t="shared" si="6"/>
        <v>#REF!</v>
      </c>
      <c r="Q30" s="154" t="e">
        <f t="shared" si="13"/>
        <v>#REF!</v>
      </c>
      <c r="R30" s="172" t="e">
        <f t="shared" si="13"/>
        <v>#REF!</v>
      </c>
      <c r="S30" s="52" t="e">
        <f t="shared" si="8"/>
        <v>#REF!</v>
      </c>
      <c r="T30" s="174" t="e">
        <f t="shared" si="9"/>
        <v>#REF!</v>
      </c>
      <c r="U30" s="174" t="s">
        <v>17</v>
      </c>
      <c r="V30" s="219" t="e">
        <f t="shared" si="10"/>
        <v>#REF!</v>
      </c>
      <c r="W30" s="219" t="e">
        <f t="shared" si="11"/>
        <v>#REF!</v>
      </c>
      <c r="AB30" s="31">
        <v>7729314745</v>
      </c>
      <c r="AC30" s="31" t="s">
        <v>151</v>
      </c>
      <c r="AD30" s="31" t="s">
        <v>135</v>
      </c>
    </row>
    <row r="31" spans="1:32" s="31" customFormat="1" ht="15" customHeight="1">
      <c r="A31" s="27">
        <f t="shared" si="12"/>
        <v>22</v>
      </c>
      <c r="B31" s="46" t="str">
        <f>'-------НОВАЯ БАЗА'!B49</f>
        <v>Поныровский район</v>
      </c>
      <c r="C31" s="47" t="str">
        <f>'-------НОВАЯ БАЗА'!D49</f>
        <v>п.Поныри</v>
      </c>
      <c r="D31" s="48" t="str">
        <f>'-------НОВАЯ БАЗА'!E49</f>
        <v>закрытая</v>
      </c>
      <c r="E31" s="48" t="str">
        <f>'-------НОВАЯ БАЗА'!F49</f>
        <v>ООО Теплосети п.Поныри</v>
      </c>
      <c r="F31" s="140">
        <f>'-------НОВАЯ БАЗА'!G49</f>
        <v>4618003724</v>
      </c>
      <c r="G31" s="143" t="e">
        <f>VLOOKUP(A31,'-------НОВАЯ БАЗА'!$A$6:$AG$487,6+MATCH($G$9,#REF!,0),0)</f>
        <v>#REF!</v>
      </c>
      <c r="H31" s="138" t="e">
        <f>VLOOKUP(A31,'-------НОВАЯ БАЗА'!$A$6:$AG$487,7+MATCH($H$9,СПИСОК_СТОЛБЦОВ_2,0),0)</f>
        <v>#REF!</v>
      </c>
      <c r="I31" s="144" t="e">
        <f>VLOOKUP(A31,'-------НОВАЯ БАЗА'!$A$6:$AG$487,7+MATCH($I$9,СПИСОК_СТОЛБЦОВ_2,0),0)</f>
        <v>#REF!</v>
      </c>
      <c r="J31" s="49" t="e">
        <f>VLOOKUP(A31,'-------НОВАЯ БАЗА'!$A$6:$AG$487,13+MATCH($J$9,СПИСОК_СТОЛБЦОВ_2,0),0)</f>
        <v>#REF!</v>
      </c>
      <c r="K31" s="50" t="e">
        <f>VLOOKUP(A31,'-------НОВАЯ БАЗА'!$A$6:$AG$487,7+MATCH($K$9,СПИСОК_СТОЛБЦОВ_2,0),0)</f>
        <v>#REF!</v>
      </c>
      <c r="L31" s="51" t="e">
        <f>VLOOKUP(A31,'-------НОВАЯ БАЗА'!$A$6:$AG$487,7+MATCH($L$9,СПИСОК_СТОЛБЦОВ_2,0),0)</f>
        <v>#REF!</v>
      </c>
      <c r="M31" s="162" t="e">
        <f t="shared" si="3"/>
        <v>#REF!</v>
      </c>
      <c r="N31" s="163" t="e">
        <f t="shared" si="4"/>
        <v>#REF!</v>
      </c>
      <c r="O31" s="162" t="e">
        <f t="shared" si="5"/>
        <v>#REF!</v>
      </c>
      <c r="P31" s="163" t="e">
        <f t="shared" si="6"/>
        <v>#REF!</v>
      </c>
      <c r="Q31" s="154" t="e">
        <f t="shared" si="13"/>
        <v>#REF!</v>
      </c>
      <c r="R31" s="172" t="e">
        <f t="shared" si="13"/>
        <v>#REF!</v>
      </c>
      <c r="S31" s="52" t="e">
        <f t="shared" si="8"/>
        <v>#REF!</v>
      </c>
      <c r="T31" s="174" t="e">
        <f t="shared" si="9"/>
        <v>#REF!</v>
      </c>
      <c r="U31" s="53" t="s">
        <v>17</v>
      </c>
      <c r="V31" s="219" t="e">
        <f t="shared" si="10"/>
        <v>#REF!</v>
      </c>
      <c r="W31" s="219" t="e">
        <f t="shared" si="11"/>
        <v>#REF!</v>
      </c>
      <c r="AB31" s="31">
        <v>4633039010</v>
      </c>
      <c r="AC31" s="31" t="s">
        <v>152</v>
      </c>
      <c r="AD31" s="31" t="s">
        <v>136</v>
      </c>
    </row>
    <row r="32" spans="1:32" s="31" customFormat="1" ht="15" customHeight="1">
      <c r="A32" s="27">
        <f t="shared" si="12"/>
        <v>23</v>
      </c>
      <c r="B32" s="46" t="str">
        <f>'-------НОВАЯ БАЗА'!B51</f>
        <v>Рыльский район</v>
      </c>
      <c r="C32" s="47" t="str">
        <f>'-------НОВАЯ БАЗА'!D51</f>
        <v>город Рыльск</v>
      </c>
      <c r="D32" s="48" t="str">
        <f>'-------НОВАЯ БАЗА'!E51</f>
        <v>открытая</v>
      </c>
      <c r="E32" s="48" t="str">
        <f>'-------НОВАЯ БАЗА'!F51</f>
        <v>ООО "ПРОМ-ЭНЕРГО-СЕРВИС"</v>
      </c>
      <c r="F32" s="140">
        <f>'-------НОВАЯ БАЗА'!G51</f>
        <v>4620014875</v>
      </c>
      <c r="G32" s="143" t="e">
        <f>VLOOKUP(A32,'-------НОВАЯ БАЗА'!$A$6:$AG$487,6+MATCH($G$9,#REF!,0),0)</f>
        <v>#REF!</v>
      </c>
      <c r="H32" s="138" t="e">
        <f>VLOOKUP(A32,'-------НОВАЯ БАЗА'!$A$6:$AG$487,7+MATCH($H$9,СПИСОК_СТОЛБЦОВ_2,0),0)</f>
        <v>#REF!</v>
      </c>
      <c r="I32" s="144" t="e">
        <f>VLOOKUP(A32,'-------НОВАЯ БАЗА'!$A$6:$AG$487,7+MATCH($I$9,СПИСОК_СТОЛБЦОВ_2,0),0)</f>
        <v>#REF!</v>
      </c>
      <c r="J32" s="49" t="e">
        <f>VLOOKUP(A32,'-------НОВАЯ БАЗА'!$A$6:$AG$487,13+MATCH($J$9,СПИСОК_СТОЛБЦОВ_2,0),0)</f>
        <v>#REF!</v>
      </c>
      <c r="K32" s="50" t="e">
        <f>VLOOKUP(A32,'-------НОВАЯ БАЗА'!$A$6:$AG$487,7+MATCH($K$9,СПИСОК_СТОЛБЦОВ_2,0),0)</f>
        <v>#REF!</v>
      </c>
      <c r="L32" s="51" t="e">
        <f>VLOOKUP(A32,'-------НОВАЯ БАЗА'!$A$6:$AG$487,7+MATCH($L$9,СПИСОК_СТОЛБЦОВ_2,0),0)</f>
        <v>#REF!</v>
      </c>
      <c r="M32" s="162" t="e">
        <f t="shared" si="3"/>
        <v>#REF!</v>
      </c>
      <c r="N32" s="163" t="e">
        <f t="shared" si="4"/>
        <v>#REF!</v>
      </c>
      <c r="O32" s="162" t="e">
        <f t="shared" si="5"/>
        <v>#REF!</v>
      </c>
      <c r="P32" s="163" t="e">
        <f t="shared" si="6"/>
        <v>#REF!</v>
      </c>
      <c r="Q32" s="154" t="e">
        <f t="shared" si="13"/>
        <v>#REF!</v>
      </c>
      <c r="R32" s="172" t="e">
        <f t="shared" si="13"/>
        <v>#REF!</v>
      </c>
      <c r="S32" s="52" t="e">
        <f t="shared" si="8"/>
        <v>#REF!</v>
      </c>
      <c r="T32" s="174" t="e">
        <f t="shared" si="9"/>
        <v>#REF!</v>
      </c>
      <c r="U32" s="174" t="s">
        <v>17</v>
      </c>
      <c r="V32" s="219" t="e">
        <f t="shared" si="10"/>
        <v>#REF!</v>
      </c>
      <c r="W32" s="219" t="e">
        <f t="shared" si="11"/>
        <v>#REF!</v>
      </c>
      <c r="AB32" s="31">
        <v>4622005001</v>
      </c>
      <c r="AC32" s="31" t="s">
        <v>153</v>
      </c>
      <c r="AD32" s="31" t="s">
        <v>136</v>
      </c>
    </row>
    <row r="33" spans="1:30" s="31" customFormat="1" ht="15" customHeight="1">
      <c r="A33" s="27">
        <f t="shared" si="12"/>
        <v>24</v>
      </c>
      <c r="B33" s="46" t="str">
        <f>'-------НОВАЯ БАЗА'!B53</f>
        <v>Рыльский район</v>
      </c>
      <c r="C33" s="47" t="str">
        <f>'-------НОВАЯ БАЗА'!D53</f>
        <v>п.Учительский Ивановский сельсовет</v>
      </c>
      <c r="D33" s="48" t="str">
        <f>'-------НОВАЯ БАЗА'!E53</f>
        <v>закрытая</v>
      </c>
      <c r="E33" s="48" t="str">
        <f>'-------НОВАЯ БАЗА'!F53</f>
        <v>ООО "ПРОМ-ЭНЕРГО-СЕРВИС"</v>
      </c>
      <c r="F33" s="140">
        <f>'-------НОВАЯ БАЗА'!G53</f>
        <v>4620014875</v>
      </c>
      <c r="G33" s="143" t="e">
        <f>VLOOKUP(A33,'-------НОВАЯ БАЗА'!$A$6:$AG$487,6+MATCH($G$9,#REF!,0),0)</f>
        <v>#REF!</v>
      </c>
      <c r="H33" s="138" t="e">
        <f>VLOOKUP(A33,'-------НОВАЯ БАЗА'!$A$6:$AG$487,7+MATCH($H$9,СПИСОК_СТОЛБЦОВ_2,0),0)</f>
        <v>#REF!</v>
      </c>
      <c r="I33" s="144" t="e">
        <f>VLOOKUP(A33,'-------НОВАЯ БАЗА'!$A$6:$AG$487,7+MATCH($I$9,СПИСОК_СТОЛБЦОВ_2,0),0)</f>
        <v>#REF!</v>
      </c>
      <c r="J33" s="49" t="e">
        <f>VLOOKUP(A33,'-------НОВАЯ БАЗА'!$A$6:$AG$487,13+MATCH($J$9,СПИСОК_СТОЛБЦОВ_2,0),0)</f>
        <v>#REF!</v>
      </c>
      <c r="K33" s="50" t="e">
        <f>VLOOKUP(A33,'-------НОВАЯ БАЗА'!$A$6:$AG$487,7+MATCH($K$9,СПИСОК_СТОЛБЦОВ_2,0),0)</f>
        <v>#REF!</v>
      </c>
      <c r="L33" s="51" t="e">
        <f>VLOOKUP(A33,'-------НОВАЯ БАЗА'!$A$6:$AG$487,7+MATCH($L$9,СПИСОК_СТОЛБЦОВ_2,0),0)</f>
        <v>#REF!</v>
      </c>
      <c r="M33" s="162" t="e">
        <f t="shared" si="3"/>
        <v>#REF!</v>
      </c>
      <c r="N33" s="163" t="e">
        <f t="shared" si="4"/>
        <v>#REF!</v>
      </c>
      <c r="O33" s="162" t="e">
        <f t="shared" si="5"/>
        <v>#REF!</v>
      </c>
      <c r="P33" s="163" t="e">
        <f t="shared" si="6"/>
        <v>#REF!</v>
      </c>
      <c r="Q33" s="154" t="e">
        <f t="shared" si="13"/>
        <v>#REF!</v>
      </c>
      <c r="R33" s="172" t="e">
        <f t="shared" si="13"/>
        <v>#REF!</v>
      </c>
      <c r="S33" s="52" t="e">
        <f t="shared" si="8"/>
        <v>#REF!</v>
      </c>
      <c r="T33" s="174" t="e">
        <f t="shared" si="9"/>
        <v>#REF!</v>
      </c>
      <c r="U33" s="174" t="s">
        <v>17</v>
      </c>
      <c r="V33" s="219" t="e">
        <f t="shared" si="10"/>
        <v>#REF!</v>
      </c>
      <c r="W33" s="219" t="e">
        <f t="shared" si="11"/>
        <v>#REF!</v>
      </c>
      <c r="AB33" s="31">
        <v>3666120176</v>
      </c>
      <c r="AC33" s="31" t="s">
        <v>91</v>
      </c>
      <c r="AD33" s="31" t="s">
        <v>136</v>
      </c>
    </row>
    <row r="34" spans="1:30" s="31" customFormat="1" ht="15" customHeight="1">
      <c r="A34" s="27">
        <f t="shared" si="12"/>
        <v>25</v>
      </c>
      <c r="B34" s="46" t="str">
        <f>'-------НОВАЯ БАЗА'!B55</f>
        <v>Рыльский район</v>
      </c>
      <c r="C34" s="47" t="str">
        <f>'-------НОВАЯ БАЗА'!D55</f>
        <v xml:space="preserve"> Ивановский сельсовет</v>
      </c>
      <c r="D34" s="48" t="str">
        <f>'-------НОВАЯ БАЗА'!E55</f>
        <v>открытая</v>
      </c>
      <c r="E34" s="48" t="str">
        <f>'-------НОВАЯ БАЗА'!F55</f>
        <v xml:space="preserve">ФГБУ "Санаторий "Марьино" </v>
      </c>
      <c r="F34" s="140">
        <f>'-------НОВАЯ БАЗА'!G55</f>
        <v>4620001192</v>
      </c>
      <c r="G34" s="143" t="e">
        <f>VLOOKUP(A34,'-------НОВАЯ БАЗА'!$A$6:$AG$487,6+MATCH($G$9,#REF!,0),0)</f>
        <v>#REF!</v>
      </c>
      <c r="H34" s="138" t="e">
        <f>VLOOKUP(A34,'-------НОВАЯ БАЗА'!$A$6:$AG$487,7+MATCH($H$9,СПИСОК_СТОЛБЦОВ_2,0),0)</f>
        <v>#REF!</v>
      </c>
      <c r="I34" s="144" t="e">
        <f>VLOOKUP(A34,'-------НОВАЯ БАЗА'!$A$6:$AG$487,7+MATCH($I$9,СПИСОК_СТОЛБЦОВ_2,0),0)</f>
        <v>#REF!</v>
      </c>
      <c r="J34" s="49" t="e">
        <f>VLOOKUP(A34,'-------НОВАЯ БАЗА'!$A$6:$AG$487,13+MATCH($J$9,СПИСОК_СТОЛБЦОВ_2,0),0)</f>
        <v>#REF!</v>
      </c>
      <c r="K34" s="50" t="e">
        <f>VLOOKUP(A34,'-------НОВАЯ БАЗА'!$A$6:$AG$487,7+MATCH($K$9,СПИСОК_СТОЛБЦОВ_2,0),0)</f>
        <v>#REF!</v>
      </c>
      <c r="L34" s="51" t="e">
        <f>VLOOKUP(A34,'-------НОВАЯ БАЗА'!$A$6:$AG$487,7+MATCH($L$9,СПИСОК_СТОЛБЦОВ_2,0),0)</f>
        <v>#REF!</v>
      </c>
      <c r="M34" s="162" t="e">
        <f t="shared" si="3"/>
        <v>#REF!</v>
      </c>
      <c r="N34" s="163" t="e">
        <f t="shared" si="4"/>
        <v>#REF!</v>
      </c>
      <c r="O34" s="162" t="e">
        <f t="shared" si="5"/>
        <v>#REF!</v>
      </c>
      <c r="P34" s="163" t="e">
        <f t="shared" si="6"/>
        <v>#REF!</v>
      </c>
      <c r="Q34" s="154" t="e">
        <f t="shared" si="13"/>
        <v>#REF!</v>
      </c>
      <c r="R34" s="172" t="e">
        <f t="shared" si="13"/>
        <v>#REF!</v>
      </c>
      <c r="S34" s="52" t="e">
        <f t="shared" si="8"/>
        <v>#REF!</v>
      </c>
      <c r="T34" s="174" t="e">
        <f t="shared" si="9"/>
        <v>#REF!</v>
      </c>
      <c r="U34" s="199" t="s">
        <v>16</v>
      </c>
      <c r="V34" s="219"/>
      <c r="W34" s="219"/>
    </row>
    <row r="35" spans="1:30" s="31" customFormat="1" ht="15" customHeight="1">
      <c r="A35" s="27">
        <f t="shared" si="12"/>
        <v>26</v>
      </c>
      <c r="B35" s="46" t="str">
        <f>'-------НОВАЯ БАЗА'!B57</f>
        <v>Рыльский район</v>
      </c>
      <c r="C35" s="47" t="str">
        <f>'-------НОВАЯ БАЗА'!D57</f>
        <v xml:space="preserve"> Ивановский сельсовет</v>
      </c>
      <c r="D35" s="48" t="str">
        <f>'-------НОВАЯ БАЗА'!E57</f>
        <v>закрытая</v>
      </c>
      <c r="E35" s="48" t="str">
        <f>'-------НОВАЯ БАЗА'!F57</f>
        <v>ГУПКО "Курскоблжилкомхоз"</v>
      </c>
      <c r="F35" s="140">
        <f>'-------НОВАЯ БАЗА'!G57</f>
        <v>4632024035</v>
      </c>
      <c r="G35" s="143" t="e">
        <f>VLOOKUP(A35,'-------НОВАЯ БАЗА'!$A$6:$AG$487,6+MATCH($G$9,#REF!,0),0)</f>
        <v>#REF!</v>
      </c>
      <c r="H35" s="138" t="e">
        <f>VLOOKUP(A35,'-------НОВАЯ БАЗА'!$A$6:$AG$487,7+MATCH($H$9,СПИСОК_СТОЛБЦОВ_2,0),0)</f>
        <v>#REF!</v>
      </c>
      <c r="I35" s="144" t="e">
        <f>VLOOKUP(A35,'-------НОВАЯ БАЗА'!$A$6:$AG$487,7+MATCH($I$9,СПИСОК_СТОЛБЦОВ_2,0),0)</f>
        <v>#REF!</v>
      </c>
      <c r="J35" s="49" t="e">
        <f>VLOOKUP(A35,'-------НОВАЯ БАЗА'!$A$6:$AG$487,13+MATCH($J$9,СПИСОК_СТОЛБЦОВ_2,0),0)</f>
        <v>#REF!</v>
      </c>
      <c r="K35" s="50" t="e">
        <f>VLOOKUP(A35,'-------НОВАЯ БАЗА'!$A$6:$AG$487,7+MATCH($K$9,СПИСОК_СТОЛБЦОВ_2,0),0)</f>
        <v>#REF!</v>
      </c>
      <c r="L35" s="51" t="e">
        <f>VLOOKUP(A35,'-------НОВАЯ БАЗА'!$A$6:$AG$487,7+MATCH($L$9,СПИСОК_СТОЛБЦОВ_2,0),0)</f>
        <v>#REF!</v>
      </c>
      <c r="M35" s="162" t="e">
        <f t="shared" si="3"/>
        <v>#REF!</v>
      </c>
      <c r="N35" s="163" t="e">
        <f t="shared" si="4"/>
        <v>#REF!</v>
      </c>
      <c r="O35" s="162" t="e">
        <f t="shared" si="5"/>
        <v>#REF!</v>
      </c>
      <c r="P35" s="163" t="e">
        <f t="shared" si="6"/>
        <v>#REF!</v>
      </c>
      <c r="Q35" s="154" t="e">
        <f t="shared" si="13"/>
        <v>#REF!</v>
      </c>
      <c r="R35" s="172" t="e">
        <f t="shared" si="13"/>
        <v>#REF!</v>
      </c>
      <c r="S35" s="52" t="e">
        <f t="shared" si="8"/>
        <v>#REF!</v>
      </c>
      <c r="T35" s="174" t="e">
        <f t="shared" si="9"/>
        <v>#REF!</v>
      </c>
      <c r="U35" s="174" t="s">
        <v>16</v>
      </c>
      <c r="V35" s="219"/>
      <c r="W35" s="219"/>
    </row>
    <row r="36" spans="1:30" s="31" customFormat="1" ht="15" customHeight="1">
      <c r="A36" s="27">
        <f t="shared" si="12"/>
        <v>27</v>
      </c>
      <c r="B36" s="46" t="str">
        <f>'-------НОВАЯ БАЗА'!B59</f>
        <v>Советский район</v>
      </c>
      <c r="C36" s="47" t="str">
        <f>'-------НОВАЯ БАЗА'!D59</f>
        <v>Советский сельсовет</v>
      </c>
      <c r="D36" s="48" t="str">
        <f>'-------НОВАЯ БАЗА'!E59</f>
        <v>Закрытая</v>
      </c>
      <c r="E36" s="48" t="str">
        <f>'-------НОВАЯ БАЗА'!F59</f>
        <v>ГУПКО "Курскоблжилкомхоз"</v>
      </c>
      <c r="F36" s="140">
        <f>'-------НОВАЯ БАЗА'!G59</f>
        <v>4632024035</v>
      </c>
      <c r="G36" s="143" t="e">
        <f>VLOOKUP(A36,'-------НОВАЯ БАЗА'!$A$6:$AG$487,6+MATCH($G$9,#REF!,0),0)</f>
        <v>#REF!</v>
      </c>
      <c r="H36" s="138" t="e">
        <f>VLOOKUP(A36,'-------НОВАЯ БАЗА'!$A$6:$AG$487,7+MATCH($H$9,СПИСОК_СТОЛБЦОВ_2,0),0)</f>
        <v>#REF!</v>
      </c>
      <c r="I36" s="144" t="e">
        <f>VLOOKUP(A36,'-------НОВАЯ БАЗА'!$A$6:$AG$487,7+MATCH($I$9,СПИСОК_СТОЛБЦОВ_2,0),0)</f>
        <v>#REF!</v>
      </c>
      <c r="J36" s="49" t="e">
        <f>VLOOKUP(A36,'-------НОВАЯ БАЗА'!$A$6:$AG$487,13+MATCH($J$9,СПИСОК_СТОЛБЦОВ_2,0),0)</f>
        <v>#REF!</v>
      </c>
      <c r="K36" s="50" t="e">
        <f>VLOOKUP(A36,'-------НОВАЯ БАЗА'!$A$6:$AG$487,7+MATCH($K$9,СПИСОК_СТОЛБЦОВ_2,0),0)</f>
        <v>#REF!</v>
      </c>
      <c r="L36" s="51" t="e">
        <f>VLOOKUP(A36,'-------НОВАЯ БАЗА'!$A$6:$AG$487,7+MATCH($L$9,СПИСОК_СТОЛБЦОВ_2,0),0)</f>
        <v>#REF!</v>
      </c>
      <c r="M36" s="162" t="e">
        <f t="shared" si="3"/>
        <v>#REF!</v>
      </c>
      <c r="N36" s="163" t="e">
        <f t="shared" si="4"/>
        <v>#REF!</v>
      </c>
      <c r="O36" s="162" t="e">
        <f t="shared" si="5"/>
        <v>#REF!</v>
      </c>
      <c r="P36" s="163" t="e">
        <f t="shared" si="6"/>
        <v>#REF!</v>
      </c>
      <c r="Q36" s="154" t="e">
        <f t="shared" si="13"/>
        <v>#REF!</v>
      </c>
      <c r="R36" s="172" t="e">
        <f t="shared" si="13"/>
        <v>#REF!</v>
      </c>
      <c r="S36" s="52" t="e">
        <f t="shared" si="8"/>
        <v>#REF!</v>
      </c>
      <c r="T36" s="174" t="e">
        <f t="shared" si="9"/>
        <v>#REF!</v>
      </c>
      <c r="U36" s="174" t="s">
        <v>16</v>
      </c>
      <c r="V36" s="219"/>
      <c r="W36" s="219"/>
      <c r="X36" s="197"/>
    </row>
    <row r="37" spans="1:30" s="31" customFormat="1" ht="15" customHeight="1">
      <c r="A37" s="27">
        <f t="shared" si="12"/>
        <v>28</v>
      </c>
      <c r="B37" s="46" t="str">
        <f>'-------НОВАЯ БАЗА'!B61</f>
        <v>Суджанский район</v>
      </c>
      <c r="C37" s="47" t="str">
        <f>'-------НОВАЯ БАЗА'!D61</f>
        <v>г.Суджа</v>
      </c>
      <c r="D37" s="48" t="str">
        <f>'-------НОВАЯ БАЗА'!E61</f>
        <v>закрытая</v>
      </c>
      <c r="E37" s="48" t="str">
        <f>'-------НОВАЯ БАЗА'!F61</f>
        <v>МУП КЭТС г. Суджи</v>
      </c>
      <c r="F37" s="140">
        <f>'-------НОВАЯ БАЗА'!G61</f>
        <v>4623002116</v>
      </c>
      <c r="G37" s="143" t="e">
        <f>VLOOKUP(A37,'-------НОВАЯ БАЗА'!$A$6:$AG$487,6+MATCH($G$9,#REF!,0),0)</f>
        <v>#REF!</v>
      </c>
      <c r="H37" s="138" t="e">
        <f>VLOOKUP(A37,'-------НОВАЯ БАЗА'!$A$6:$AG$487,7+MATCH($H$9,СПИСОК_СТОЛБЦОВ_2,0),0)</f>
        <v>#REF!</v>
      </c>
      <c r="I37" s="144" t="e">
        <f>VLOOKUP(A37,'-------НОВАЯ БАЗА'!$A$6:$AG$487,7+MATCH($I$9,СПИСОК_СТОЛБЦОВ_2,0),0)</f>
        <v>#REF!</v>
      </c>
      <c r="J37" s="49" t="e">
        <f>VLOOKUP(A37,'-------НОВАЯ БАЗА'!$A$6:$AG$487,13+MATCH($J$9,СПИСОК_СТОЛБЦОВ_2,0),0)</f>
        <v>#REF!</v>
      </c>
      <c r="K37" s="50" t="e">
        <f>VLOOKUP(A37,'-------НОВАЯ БАЗА'!$A$6:$AG$487,7+MATCH($K$9,СПИСОК_СТОЛБЦОВ_2,0),0)</f>
        <v>#REF!</v>
      </c>
      <c r="L37" s="51" t="e">
        <f>VLOOKUP(A37,'-------НОВАЯ БАЗА'!$A$6:$AG$487,7+MATCH($L$9,СПИСОК_СТОЛБЦОВ_2,0),0)</f>
        <v>#REF!</v>
      </c>
      <c r="M37" s="162" t="e">
        <f t="shared" si="3"/>
        <v>#REF!</v>
      </c>
      <c r="N37" s="163" t="e">
        <f t="shared" si="4"/>
        <v>#REF!</v>
      </c>
      <c r="O37" s="162" t="e">
        <f t="shared" si="5"/>
        <v>#REF!</v>
      </c>
      <c r="P37" s="163" t="e">
        <f t="shared" si="6"/>
        <v>#REF!</v>
      </c>
      <c r="Q37" s="154" t="e">
        <f t="shared" si="13"/>
        <v>#REF!</v>
      </c>
      <c r="R37" s="172" t="e">
        <f t="shared" si="13"/>
        <v>#REF!</v>
      </c>
      <c r="S37" s="52" t="e">
        <f t="shared" si="8"/>
        <v>#REF!</v>
      </c>
      <c r="T37" s="174" t="e">
        <f t="shared" si="9"/>
        <v>#REF!</v>
      </c>
      <c r="U37" s="199" t="s">
        <v>17</v>
      </c>
      <c r="V37" s="219"/>
      <c r="W37" s="219"/>
      <c r="X37" s="197"/>
    </row>
    <row r="38" spans="1:30" s="31" customFormat="1" ht="15" customHeight="1">
      <c r="A38" s="27">
        <f t="shared" si="12"/>
        <v>29</v>
      </c>
      <c r="B38" s="46" t="str">
        <f>'-------НОВАЯ БАЗА'!B63</f>
        <v>Черемисиновский район</v>
      </c>
      <c r="C38" s="47" t="str">
        <f>'-------НОВАЯ БАЗА'!D63</f>
        <v>Краснополянский  сельсовет</v>
      </c>
      <c r="D38" s="48" t="str">
        <f>'-------НОВАЯ БАЗА'!E63</f>
        <v>Закрытая</v>
      </c>
      <c r="E38" s="48" t="str">
        <f>'-------НОВАЯ БАЗА'!F63</f>
        <v xml:space="preserve">ГУПКО "Курскоблжилкомхоз" </v>
      </c>
      <c r="F38" s="140">
        <f>'-------НОВАЯ БАЗА'!G63</f>
        <v>4632024035</v>
      </c>
      <c r="G38" s="143" t="e">
        <f>VLOOKUP(A38,'-------НОВАЯ БАЗА'!$A$6:$AG$487,6+MATCH($G$9,#REF!,0),0)</f>
        <v>#REF!</v>
      </c>
      <c r="H38" s="138" t="e">
        <f>VLOOKUP(A38,'-------НОВАЯ БАЗА'!$A$6:$AG$487,7+MATCH($H$9,СПИСОК_СТОЛБЦОВ_2,0),0)</f>
        <v>#REF!</v>
      </c>
      <c r="I38" s="144" t="e">
        <f>VLOOKUP(A38,'-------НОВАЯ БАЗА'!$A$6:$AG$487,7+MATCH($I$9,СПИСОК_СТОЛБЦОВ_2,0),0)</f>
        <v>#REF!</v>
      </c>
      <c r="J38" s="49" t="e">
        <f>VLOOKUP(A38,'-------НОВАЯ БАЗА'!$A$6:$AG$487,13+MATCH($J$9,СПИСОК_СТОЛБЦОВ_2,0),0)</f>
        <v>#REF!</v>
      </c>
      <c r="K38" s="50" t="e">
        <f>VLOOKUP(A38,'-------НОВАЯ БАЗА'!$A$6:$AG$487,7+MATCH($K$9,СПИСОК_СТОЛБЦОВ_2,0),0)</f>
        <v>#REF!</v>
      </c>
      <c r="L38" s="51" t="e">
        <f>VLOOKUP(A38,'-------НОВАЯ БАЗА'!$A$6:$AG$487,7+MATCH($L$9,СПИСОК_СТОЛБЦОВ_2,0),0)</f>
        <v>#REF!</v>
      </c>
      <c r="M38" s="162" t="e">
        <f t="shared" si="3"/>
        <v>#REF!</v>
      </c>
      <c r="N38" s="163" t="e">
        <f t="shared" si="4"/>
        <v>#REF!</v>
      </c>
      <c r="O38" s="162" t="e">
        <f t="shared" si="5"/>
        <v>#REF!</v>
      </c>
      <c r="P38" s="163" t="e">
        <f t="shared" si="6"/>
        <v>#REF!</v>
      </c>
      <c r="Q38" s="154" t="e">
        <f t="shared" si="13"/>
        <v>#REF!</v>
      </c>
      <c r="R38" s="172" t="e">
        <f t="shared" si="13"/>
        <v>#REF!</v>
      </c>
      <c r="S38" s="52" t="e">
        <f t="shared" si="8"/>
        <v>#REF!</v>
      </c>
      <c r="T38" s="174" t="e">
        <f t="shared" si="9"/>
        <v>#REF!</v>
      </c>
      <c r="U38" s="174" t="s">
        <v>16</v>
      </c>
      <c r="V38" s="219"/>
      <c r="W38" s="219"/>
      <c r="X38" s="197"/>
    </row>
    <row r="39" spans="1:30" s="31" customFormat="1" ht="15" customHeight="1">
      <c r="A39" s="27">
        <f t="shared" si="12"/>
        <v>30</v>
      </c>
      <c r="B39" s="46" t="str">
        <f>'-------НОВАЯ БАЗА'!B65</f>
        <v>Железногорский район</v>
      </c>
      <c r="C39" s="47" t="str">
        <f>'-------НОВАЯ БАЗА'!D65</f>
        <v>город Железногорск</v>
      </c>
      <c r="D39" s="48" t="str">
        <f>'-------НОВАЯ БАЗА'!E65</f>
        <v>закрытая</v>
      </c>
      <c r="E39" s="48" t="str">
        <f>'-------НОВАЯ БАЗА'!F65</f>
        <v xml:space="preserve">МУП "Гортеплосеть"
</v>
      </c>
      <c r="F39" s="140">
        <f>'-------НОВАЯ БАЗА'!G65</f>
        <v>4633002394</v>
      </c>
      <c r="G39" s="143" t="e">
        <f>VLOOKUP(A39,'-------НОВАЯ БАЗА'!$A$6:$AG$487,6+MATCH($G$9,#REF!,0),0)</f>
        <v>#REF!</v>
      </c>
      <c r="H39" s="138" t="e">
        <f>VLOOKUP(A39,'-------НОВАЯ БАЗА'!$A$6:$AG$487,7+MATCH($H$9,СПИСОК_СТОЛБЦОВ_2,0),0)</f>
        <v>#REF!</v>
      </c>
      <c r="I39" s="144" t="e">
        <f>VLOOKUP(A39,'-------НОВАЯ БАЗА'!$A$6:$AG$487,7+MATCH($I$9,СПИСОК_СТОЛБЦОВ_2,0),0)</f>
        <v>#REF!</v>
      </c>
      <c r="J39" s="49" t="e">
        <f>VLOOKUP(A39,'-------НОВАЯ БАЗА'!$A$6:$AG$487,13+MATCH($J$9,СПИСОК_СТОЛБЦОВ_2,0),0)</f>
        <v>#REF!</v>
      </c>
      <c r="K39" s="50" t="e">
        <f>VLOOKUP(A39,'-------НОВАЯ БАЗА'!$A$6:$AG$487,7+MATCH($K$9,СПИСОК_СТОЛБЦОВ_2,0),0)</f>
        <v>#REF!</v>
      </c>
      <c r="L39" s="51" t="e">
        <f>VLOOKUP(A39,'-------НОВАЯ БАЗА'!$A$6:$AG$487,7+MATCH($L$9,СПИСОК_СТОЛБЦОВ_2,0),0)</f>
        <v>#REF!</v>
      </c>
      <c r="M39" s="162" t="e">
        <f t="shared" si="3"/>
        <v>#REF!</v>
      </c>
      <c r="N39" s="163" t="e">
        <f t="shared" si="4"/>
        <v>#REF!</v>
      </c>
      <c r="O39" s="162" t="e">
        <f t="shared" si="5"/>
        <v>#REF!</v>
      </c>
      <c r="P39" s="163" t="e">
        <f t="shared" si="6"/>
        <v>#REF!</v>
      </c>
      <c r="Q39" s="154" t="e">
        <f t="shared" si="13"/>
        <v>#REF!</v>
      </c>
      <c r="R39" s="172" t="e">
        <f t="shared" si="13"/>
        <v>#REF!</v>
      </c>
      <c r="S39" s="52" t="e">
        <f t="shared" si="8"/>
        <v>#REF!</v>
      </c>
      <c r="T39" s="174" t="e">
        <f t="shared" si="9"/>
        <v>#REF!</v>
      </c>
      <c r="U39" s="199" t="s">
        <v>16</v>
      </c>
      <c r="V39" s="219"/>
      <c r="W39" s="219"/>
      <c r="X39" s="197"/>
    </row>
    <row r="40" spans="1:30" s="31" customFormat="1" ht="15" customHeight="1">
      <c r="A40" s="27">
        <f t="shared" si="12"/>
        <v>31</v>
      </c>
      <c r="B40" s="46" t="str">
        <f>'-------НОВАЯ БАЗА'!B67</f>
        <v>Железногорский район</v>
      </c>
      <c r="C40" s="47" t="str">
        <f>'-------НОВАЯ БАЗА'!D67</f>
        <v>город Железногорск</v>
      </c>
      <c r="D40" s="48" t="str">
        <f>'-------НОВАЯ БАЗА'!E67</f>
        <v>закрытая</v>
      </c>
      <c r="E40" s="48" t="str">
        <f>'-------НОВАЯ БАЗА'!F67</f>
        <v>ООО "Комфорт"</v>
      </c>
      <c r="F40" s="140">
        <f>'-------НОВАЯ БАЗА'!G67</f>
        <v>4633022993</v>
      </c>
      <c r="G40" s="143" t="e">
        <f>VLOOKUP(A40,'-------НОВАЯ БАЗА'!$A$6:$AG$487,6+MATCH($G$9,#REF!,0),0)</f>
        <v>#REF!</v>
      </c>
      <c r="H40" s="138" t="e">
        <f>VLOOKUP(A40,'-------НОВАЯ БАЗА'!$A$6:$AG$487,7+MATCH($H$9,СПИСОК_СТОЛБЦОВ_2,0),0)</f>
        <v>#REF!</v>
      </c>
      <c r="I40" s="144" t="e">
        <f>VLOOKUP(A40,'-------НОВАЯ БАЗА'!$A$6:$AG$487,7+MATCH($I$9,СПИСОК_СТОЛБЦОВ_2,0),0)</f>
        <v>#REF!</v>
      </c>
      <c r="J40" s="49" t="e">
        <f>VLOOKUP(A40,'-------НОВАЯ БАЗА'!$A$6:$AG$487,13+MATCH($J$9,СПИСОК_СТОЛБЦОВ_2,0),0)</f>
        <v>#REF!</v>
      </c>
      <c r="K40" s="50" t="e">
        <f>VLOOKUP(A40,'-------НОВАЯ БАЗА'!$A$6:$AG$487,7+MATCH($K$9,СПИСОК_СТОЛБЦОВ_2,0),0)</f>
        <v>#REF!</v>
      </c>
      <c r="L40" s="51" t="e">
        <f>VLOOKUP(A40,'-------НОВАЯ БАЗА'!$A$6:$AG$487,7+MATCH($L$9,СПИСОК_СТОЛБЦОВ_2,0),0)</f>
        <v>#REF!</v>
      </c>
      <c r="M40" s="162" t="e">
        <f t="shared" si="3"/>
        <v>#REF!</v>
      </c>
      <c r="N40" s="163" t="e">
        <f t="shared" si="4"/>
        <v>#REF!</v>
      </c>
      <c r="O40" s="162" t="e">
        <f t="shared" si="5"/>
        <v>#REF!</v>
      </c>
      <c r="P40" s="163" t="e">
        <f t="shared" si="6"/>
        <v>#REF!</v>
      </c>
      <c r="Q40" s="154" t="e">
        <f t="shared" si="13"/>
        <v>#REF!</v>
      </c>
      <c r="R40" s="172" t="e">
        <f t="shared" si="13"/>
        <v>#REF!</v>
      </c>
      <c r="S40" s="52" t="e">
        <f t="shared" si="8"/>
        <v>#REF!</v>
      </c>
      <c r="T40" s="174" t="e">
        <f t="shared" si="9"/>
        <v>#REF!</v>
      </c>
      <c r="U40" s="199" t="s">
        <v>17</v>
      </c>
      <c r="V40" s="219"/>
      <c r="W40" s="219"/>
      <c r="X40" s="197"/>
    </row>
    <row r="41" spans="1:30" s="31" customFormat="1" ht="15" customHeight="1">
      <c r="A41" s="27">
        <f t="shared" si="12"/>
        <v>32</v>
      </c>
      <c r="B41" s="46" t="str">
        <f>'-------НОВАЯ БАЗА'!B69</f>
        <v>Железногорский район</v>
      </c>
      <c r="C41" s="47" t="str">
        <f>'-------НОВАЯ БАЗА'!D69</f>
        <v>город Железногорск</v>
      </c>
      <c r="D41" s="48" t="str">
        <f>'-------НОВАЯ БАЗА'!E69</f>
        <v>закрытая</v>
      </c>
      <c r="E41" s="48" t="str">
        <f>'-------НОВАЯ БАЗА'!F69</f>
        <v>ООО "Жилсервис ЗЖБИ-3"</v>
      </c>
      <c r="F41" s="140">
        <f>'-------НОВАЯ БАЗА'!G69</f>
        <v>4633039010</v>
      </c>
      <c r="G41" s="143" t="e">
        <f>VLOOKUP(A41,'-------НОВАЯ БАЗА'!$A$6:$AG$487,6+MATCH($G$9,#REF!,0),0)</f>
        <v>#REF!</v>
      </c>
      <c r="H41" s="138" t="e">
        <f>VLOOKUP(A41,'-------НОВАЯ БАЗА'!$A$6:$AG$487,7+MATCH($H$9,СПИСОК_СТОЛБЦОВ_2,0),0)</f>
        <v>#REF!</v>
      </c>
      <c r="I41" s="144" t="e">
        <f>VLOOKUP(A41,'-------НОВАЯ БАЗА'!$A$6:$AG$487,7+MATCH($I$9,СПИСОК_СТОЛБЦОВ_2,0),0)</f>
        <v>#REF!</v>
      </c>
      <c r="J41" s="49" t="e">
        <f>VLOOKUP(A41,'-------НОВАЯ БАЗА'!$A$6:$AG$487,13+MATCH($J$9,СПИСОК_СТОЛБЦОВ_2,0),0)</f>
        <v>#REF!</v>
      </c>
      <c r="K41" s="50" t="e">
        <f>VLOOKUP(A41,'-------НОВАЯ БАЗА'!$A$6:$AG$487,7+MATCH($K$9,СПИСОК_СТОЛБЦОВ_2,0),0)</f>
        <v>#REF!</v>
      </c>
      <c r="L41" s="51" t="e">
        <f>VLOOKUP(A41,'-------НОВАЯ БАЗА'!$A$6:$AG$487,7+MATCH($L$9,СПИСОК_СТОЛБЦОВ_2,0),0)</f>
        <v>#REF!</v>
      </c>
      <c r="M41" s="162" t="e">
        <f t="shared" si="3"/>
        <v>#REF!</v>
      </c>
      <c r="N41" s="163" t="e">
        <f t="shared" si="4"/>
        <v>#REF!</v>
      </c>
      <c r="O41" s="162" t="e">
        <f t="shared" si="5"/>
        <v>#REF!</v>
      </c>
      <c r="P41" s="163" t="e">
        <f t="shared" si="6"/>
        <v>#REF!</v>
      </c>
      <c r="Q41" s="154" t="e">
        <f t="shared" si="13"/>
        <v>#REF!</v>
      </c>
      <c r="R41" s="172" t="e">
        <f t="shared" si="13"/>
        <v>#REF!</v>
      </c>
      <c r="S41" s="52" t="e">
        <f t="shared" si="8"/>
        <v>#REF!</v>
      </c>
      <c r="T41" s="174" t="e">
        <f t="shared" si="9"/>
        <v>#REF!</v>
      </c>
      <c r="U41" s="199" t="s">
        <v>17</v>
      </c>
      <c r="V41" s="219"/>
      <c r="W41" s="219"/>
      <c r="X41" s="197"/>
    </row>
    <row r="42" spans="1:30" s="31" customFormat="1" ht="15" customHeight="1">
      <c r="A42" s="27">
        <f t="shared" si="12"/>
        <v>33</v>
      </c>
      <c r="B42" s="46" t="str">
        <f>'-------НОВАЯ БАЗА'!B71</f>
        <v>Курский район</v>
      </c>
      <c r="C42" s="47" t="str">
        <f>'-------НОВАЯ БАЗА'!D71</f>
        <v>город Курск</v>
      </c>
      <c r="D42" s="48" t="str">
        <f>'-------НОВАЯ БАЗА'!E71</f>
        <v>открытая</v>
      </c>
      <c r="E42" s="48" t="str">
        <f>'-------НОВАЯ БАЗА'!F71</f>
        <v>Курский завод "Маяк" - филиал АО "Нижегородское научно-производственное объединение имени М.В.Фрунзе"</v>
      </c>
      <c r="F42" s="140">
        <f>'-------НОВАЯ БАЗА'!G71</f>
        <v>5261077695</v>
      </c>
      <c r="G42" s="143" t="e">
        <f>VLOOKUP(A42,'-------НОВАЯ БАЗА'!$A$6:$AG$487,6+MATCH($G$9,#REF!,0),0)</f>
        <v>#REF!</v>
      </c>
      <c r="H42" s="138" t="e">
        <f>VLOOKUP(A42,'-------НОВАЯ БАЗА'!$A$6:$AG$487,7+MATCH($H$9,СПИСОК_СТОЛБЦОВ_2,0),0)</f>
        <v>#REF!</v>
      </c>
      <c r="I42" s="144" t="e">
        <f>VLOOKUP(A42,'-------НОВАЯ БАЗА'!$A$6:$AG$487,7+MATCH($I$9,СПИСОК_СТОЛБЦОВ_2,0),0)</f>
        <v>#REF!</v>
      </c>
      <c r="J42" s="49" t="e">
        <f>VLOOKUP(A42,'-------НОВАЯ БАЗА'!$A$6:$AG$487,13+MATCH($J$9,СПИСОК_СТОЛБЦОВ_2,0),0)</f>
        <v>#REF!</v>
      </c>
      <c r="K42" s="50" t="e">
        <f>VLOOKUP(A42,'-------НОВАЯ БАЗА'!$A$6:$AG$487,7+MATCH($K$9,СПИСОК_СТОЛБЦОВ_2,0),0)</f>
        <v>#REF!</v>
      </c>
      <c r="L42" s="51" t="e">
        <f>VLOOKUP(A42,'-------НОВАЯ БАЗА'!$A$6:$AG$487,7+MATCH($L$9,СПИСОК_СТОЛБЦОВ_2,0),0)</f>
        <v>#REF!</v>
      </c>
      <c r="M42" s="162" t="e">
        <f t="shared" si="3"/>
        <v>#REF!</v>
      </c>
      <c r="N42" s="163" t="e">
        <f t="shared" si="4"/>
        <v>#REF!</v>
      </c>
      <c r="O42" s="162" t="e">
        <f t="shared" si="5"/>
        <v>#REF!</v>
      </c>
      <c r="P42" s="163" t="e">
        <f t="shared" si="6"/>
        <v>#REF!</v>
      </c>
      <c r="Q42" s="154" t="e">
        <f t="shared" si="13"/>
        <v>#REF!</v>
      </c>
      <c r="R42" s="172" t="e">
        <f t="shared" si="13"/>
        <v>#REF!</v>
      </c>
      <c r="S42" s="52" t="e">
        <f t="shared" si="8"/>
        <v>#REF!</v>
      </c>
      <c r="T42" s="174" t="e">
        <f t="shared" si="9"/>
        <v>#REF!</v>
      </c>
      <c r="U42" s="199" t="s">
        <v>16</v>
      </c>
      <c r="V42" s="219"/>
      <c r="W42" s="219"/>
      <c r="X42" s="197"/>
    </row>
    <row r="43" spans="1:30" s="31" customFormat="1" ht="15" customHeight="1">
      <c r="A43" s="27">
        <f t="shared" si="12"/>
        <v>34</v>
      </c>
      <c r="B43" s="46" t="str">
        <f>'-------НОВАЯ БАЗА'!B73</f>
        <v>Курский район</v>
      </c>
      <c r="C43" s="47" t="str">
        <f>'-------НОВАЯ БАЗА'!D73</f>
        <v>город Курск</v>
      </c>
      <c r="D43" s="48" t="str">
        <f>'-------НОВАЯ БАЗА'!E73</f>
        <v>открытая</v>
      </c>
      <c r="E43" s="48" t="str">
        <f>'-------НОВАЯ БАЗА'!F73</f>
        <v>ООО "Теплогенерирующая компания"</v>
      </c>
      <c r="F43" s="140">
        <f>'-------НОВАЯ БАЗА'!G73</f>
        <v>4632068226</v>
      </c>
      <c r="G43" s="143" t="e">
        <f>VLOOKUP(A43,'-------НОВАЯ БАЗА'!$A$6:$AG$487,6+MATCH($G$9,#REF!,0),0)</f>
        <v>#REF!</v>
      </c>
      <c r="H43" s="138" t="e">
        <f>VLOOKUP(A43,'-------НОВАЯ БАЗА'!$A$6:$AG$487,7+MATCH($H$9,СПИСОК_СТОЛБЦОВ_2,0),0)</f>
        <v>#REF!</v>
      </c>
      <c r="I43" s="144" t="e">
        <f>VLOOKUP(A43,'-------НОВАЯ БАЗА'!$A$6:$AG$487,7+MATCH($I$9,СПИСОК_СТОЛБЦОВ_2,0),0)</f>
        <v>#REF!</v>
      </c>
      <c r="J43" s="49" t="e">
        <f>VLOOKUP(A43,'-------НОВАЯ БАЗА'!$A$6:$AG$487,13+MATCH($J$9,СПИСОК_СТОЛБЦОВ_2,0),0)</f>
        <v>#REF!</v>
      </c>
      <c r="K43" s="50" t="e">
        <f>VLOOKUP(A43,'-------НОВАЯ БАЗА'!$A$6:$AG$487,7+MATCH($K$9,СПИСОК_СТОЛБЦОВ_2,0),0)</f>
        <v>#REF!</v>
      </c>
      <c r="L43" s="51" t="e">
        <f>VLOOKUP(A43,'-------НОВАЯ БАЗА'!$A$6:$AG$487,7+MATCH($L$9,СПИСОК_СТОЛБЦОВ_2,0),0)</f>
        <v>#REF!</v>
      </c>
      <c r="M43" s="162" t="e">
        <f t="shared" si="3"/>
        <v>#REF!</v>
      </c>
      <c r="N43" s="163" t="e">
        <f t="shared" si="4"/>
        <v>#REF!</v>
      </c>
      <c r="O43" s="162" t="e">
        <f t="shared" si="5"/>
        <v>#REF!</v>
      </c>
      <c r="P43" s="163" t="e">
        <f t="shared" si="6"/>
        <v>#REF!</v>
      </c>
      <c r="Q43" s="154" t="e">
        <f t="shared" si="13"/>
        <v>#REF!</v>
      </c>
      <c r="R43" s="172" t="e">
        <f t="shared" si="13"/>
        <v>#REF!</v>
      </c>
      <c r="S43" s="52" t="e">
        <f t="shared" si="8"/>
        <v>#REF!</v>
      </c>
      <c r="T43" s="174" t="e">
        <f t="shared" si="9"/>
        <v>#REF!</v>
      </c>
      <c r="U43" s="199" t="s">
        <v>16</v>
      </c>
      <c r="V43" s="219"/>
      <c r="W43" s="219"/>
      <c r="X43" s="197"/>
    </row>
    <row r="44" spans="1:30" s="31" customFormat="1" ht="15" customHeight="1">
      <c r="A44" s="27">
        <f t="shared" si="12"/>
        <v>35</v>
      </c>
      <c r="B44" s="46" t="str">
        <f>'-------НОВАЯ БАЗА'!B75</f>
        <v>Курский район</v>
      </c>
      <c r="C44" s="47" t="str">
        <f>'-------НОВАЯ БАЗА'!D75</f>
        <v>город Курск</v>
      </c>
      <c r="D44" s="48" t="str">
        <f>'-------НОВАЯ БАЗА'!E75</f>
        <v>Закрытая</v>
      </c>
      <c r="E44" s="48" t="str">
        <f>'-------НОВАЯ БАЗА'!F75</f>
        <v xml:space="preserve">ГУПКО "Курскоблжилкомхоз"                       </v>
      </c>
      <c r="F44" s="140">
        <f>'-------НОВАЯ БАЗА'!G75</f>
        <v>4632024035</v>
      </c>
      <c r="G44" s="143" t="e">
        <f>VLOOKUP(A44,'-------НОВАЯ БАЗА'!$A$6:$AG$487,6+MATCH($G$9,#REF!,0),0)</f>
        <v>#REF!</v>
      </c>
      <c r="H44" s="138" t="e">
        <f>VLOOKUP(A44,'-------НОВАЯ БАЗА'!$A$6:$AG$487,7+MATCH($H$9,СПИСОК_СТОЛБЦОВ_2,0),0)</f>
        <v>#REF!</v>
      </c>
      <c r="I44" s="144" t="e">
        <f>VLOOKUP(A44,'-------НОВАЯ БАЗА'!$A$6:$AG$487,7+MATCH($I$9,СПИСОК_СТОЛБЦОВ_2,0),0)</f>
        <v>#REF!</v>
      </c>
      <c r="J44" s="49" t="e">
        <f>VLOOKUP(A44,'-------НОВАЯ БАЗА'!$A$6:$AG$487,13+MATCH($J$9,СПИСОК_СТОЛБЦОВ_2,0),0)</f>
        <v>#REF!</v>
      </c>
      <c r="K44" s="50" t="e">
        <f>VLOOKUP(A44,'-------НОВАЯ БАЗА'!$A$6:$AG$487,7+MATCH($K$9,СПИСОК_СТОЛБЦОВ_2,0),0)</f>
        <v>#REF!</v>
      </c>
      <c r="L44" s="51" t="e">
        <f>VLOOKUP(A44,'-------НОВАЯ БАЗА'!$A$6:$AG$487,7+MATCH($L$9,СПИСОК_СТОЛБЦОВ_2,0),0)</f>
        <v>#REF!</v>
      </c>
      <c r="M44" s="162" t="e">
        <f t="shared" si="3"/>
        <v>#REF!</v>
      </c>
      <c r="N44" s="163" t="e">
        <f t="shared" si="4"/>
        <v>#REF!</v>
      </c>
      <c r="O44" s="162" t="e">
        <f t="shared" si="5"/>
        <v>#REF!</v>
      </c>
      <c r="P44" s="163" t="e">
        <f t="shared" si="6"/>
        <v>#REF!</v>
      </c>
      <c r="Q44" s="154" t="e">
        <f t="shared" si="13"/>
        <v>#REF!</v>
      </c>
      <c r="R44" s="172" t="e">
        <f t="shared" si="13"/>
        <v>#REF!</v>
      </c>
      <c r="S44" s="52" t="e">
        <f t="shared" si="8"/>
        <v>#REF!</v>
      </c>
      <c r="T44" s="174" t="e">
        <f t="shared" si="9"/>
        <v>#REF!</v>
      </c>
      <c r="U44" s="174" t="s">
        <v>16</v>
      </c>
      <c r="V44" s="219"/>
      <c r="W44" s="219"/>
      <c r="X44" s="197"/>
    </row>
    <row r="45" spans="1:30" s="31" customFormat="1" ht="15" customHeight="1">
      <c r="A45" s="27">
        <f t="shared" si="12"/>
        <v>36</v>
      </c>
      <c r="B45" s="46" t="str">
        <f>'-------НОВАЯ БАЗА'!B77</f>
        <v>Курский район</v>
      </c>
      <c r="C45" s="47" t="str">
        <f>'-------НОВАЯ БАЗА'!D77</f>
        <v>город Курск</v>
      </c>
      <c r="D45" s="48" t="str">
        <f>'-------НОВАЯ БАЗА'!E77</f>
        <v>Закрытая</v>
      </c>
      <c r="E45" s="48" t="str">
        <f>'-------НОВАЯ БАЗА'!F77</f>
        <v xml:space="preserve">ГУПКО "Курскоблжилкомхоз"                       </v>
      </c>
      <c r="F45" s="140">
        <f>'-------НОВАЯ БАЗА'!G77</f>
        <v>4632024035</v>
      </c>
      <c r="G45" s="143" t="e">
        <f>VLOOKUP(A45,'-------НОВАЯ БАЗА'!$A$6:$AG$487,6+MATCH($G$9,#REF!,0),0)</f>
        <v>#REF!</v>
      </c>
      <c r="H45" s="138" t="e">
        <f>VLOOKUP(A45,'-------НОВАЯ БАЗА'!$A$6:$AG$487,7+MATCH($H$9,СПИСОК_СТОЛБЦОВ_2,0),0)</f>
        <v>#REF!</v>
      </c>
      <c r="I45" s="144" t="e">
        <f>VLOOKUP(A45,'-------НОВАЯ БАЗА'!$A$6:$AG$487,7+MATCH($I$9,СПИСОК_СТОЛБЦОВ_2,0),0)</f>
        <v>#REF!</v>
      </c>
      <c r="J45" s="49" t="e">
        <f>VLOOKUP(A45,'-------НОВАЯ БАЗА'!$A$6:$AG$487,13+MATCH($J$9,СПИСОК_СТОЛБЦОВ_2,0),0)</f>
        <v>#REF!</v>
      </c>
      <c r="K45" s="50" t="e">
        <f>VLOOKUP(A45,'-------НОВАЯ БАЗА'!$A$6:$AG$487,7+MATCH($K$9,СПИСОК_СТОЛБЦОВ_2,0),0)</f>
        <v>#REF!</v>
      </c>
      <c r="L45" s="51" t="e">
        <f>VLOOKUP(A45,'-------НОВАЯ БАЗА'!$A$6:$AG$487,7+MATCH($L$9,СПИСОК_СТОЛБЦОВ_2,0),0)</f>
        <v>#REF!</v>
      </c>
      <c r="M45" s="162" t="e">
        <f t="shared" si="3"/>
        <v>#REF!</v>
      </c>
      <c r="N45" s="163" t="e">
        <f t="shared" si="4"/>
        <v>#REF!</v>
      </c>
      <c r="O45" s="162" t="e">
        <f t="shared" si="5"/>
        <v>#REF!</v>
      </c>
      <c r="P45" s="163" t="e">
        <f t="shared" si="6"/>
        <v>#REF!</v>
      </c>
      <c r="Q45" s="154" t="e">
        <f t="shared" si="13"/>
        <v>#REF!</v>
      </c>
      <c r="R45" s="172" t="e">
        <f t="shared" si="13"/>
        <v>#REF!</v>
      </c>
      <c r="S45" s="52" t="e">
        <f t="shared" si="8"/>
        <v>#REF!</v>
      </c>
      <c r="T45" s="174" t="e">
        <f t="shared" si="9"/>
        <v>#REF!</v>
      </c>
      <c r="U45" s="174" t="s">
        <v>16</v>
      </c>
      <c r="V45" s="219"/>
      <c r="W45" s="219"/>
      <c r="X45" s="197"/>
    </row>
    <row r="46" spans="1:30" s="31" customFormat="1" ht="15" customHeight="1">
      <c r="A46" s="27">
        <f t="shared" si="12"/>
        <v>37</v>
      </c>
      <c r="B46" s="46" t="str">
        <f>'-------НОВАЯ БАЗА'!B79</f>
        <v>Курский район</v>
      </c>
      <c r="C46" s="47" t="str">
        <f>'-------НОВАЯ БАЗА'!D79</f>
        <v>город Курск</v>
      </c>
      <c r="D46" s="48" t="str">
        <f>'-------НОВАЯ БАЗА'!E79</f>
        <v>закрытая</v>
      </c>
      <c r="E46" s="48" t="str">
        <f>'-------НОВАЯ БАЗА'!F79</f>
        <v xml:space="preserve">АО "Квадра" (филиал "Курская генерация") </v>
      </c>
      <c r="F46" s="140">
        <f>'-------НОВАЯ БАЗА'!G79</f>
        <v>6829012680</v>
      </c>
      <c r="G46" s="143" t="e">
        <f>VLOOKUP(A46,'-------НОВАЯ БАЗА'!$A$6:$AG$487,6+MATCH($G$9,#REF!,0),0)</f>
        <v>#REF!</v>
      </c>
      <c r="H46" s="138" t="e">
        <f>VLOOKUP(A46,'-------НОВАЯ БАЗА'!$A$6:$AG$487,7+MATCH($H$9,СПИСОК_СТОЛБЦОВ_2,0),0)</f>
        <v>#REF!</v>
      </c>
      <c r="I46" s="144" t="e">
        <f>VLOOKUP(A46,'-------НОВАЯ БАЗА'!$A$6:$AG$487,7+MATCH($I$9,СПИСОК_СТОЛБЦОВ_2,0),0)</f>
        <v>#REF!</v>
      </c>
      <c r="J46" s="49" t="e">
        <f>VLOOKUP(A46,'-------НОВАЯ БАЗА'!$A$6:$AG$487,13+MATCH($J$9,СПИСОК_СТОЛБЦОВ_2,0),0)</f>
        <v>#REF!</v>
      </c>
      <c r="K46" s="50" t="e">
        <f>VLOOKUP(A46,'-------НОВАЯ БАЗА'!$A$6:$AG$487,7+MATCH($K$9,СПИСОК_СТОЛБЦОВ_2,0),0)</f>
        <v>#REF!</v>
      </c>
      <c r="L46" s="51" t="e">
        <f>VLOOKUP(A46,'-------НОВАЯ БАЗА'!$A$6:$AG$487,7+MATCH($L$9,СПИСОК_СТОЛБЦОВ_2,0),0)</f>
        <v>#REF!</v>
      </c>
      <c r="M46" s="162" t="e">
        <f t="shared" si="3"/>
        <v>#REF!</v>
      </c>
      <c r="N46" s="163" t="e">
        <f t="shared" si="4"/>
        <v>#REF!</v>
      </c>
      <c r="O46" s="162" t="e">
        <f t="shared" si="5"/>
        <v>#REF!</v>
      </c>
      <c r="P46" s="163" t="e">
        <f t="shared" si="6"/>
        <v>#REF!</v>
      </c>
      <c r="Q46" s="154" t="e">
        <f t="shared" si="13"/>
        <v>#REF!</v>
      </c>
      <c r="R46" s="172" t="e">
        <f t="shared" si="13"/>
        <v>#REF!</v>
      </c>
      <c r="S46" s="52" t="e">
        <f t="shared" si="8"/>
        <v>#REF!</v>
      </c>
      <c r="T46" s="174" t="e">
        <f t="shared" si="9"/>
        <v>#REF!</v>
      </c>
      <c r="U46" s="199" t="s">
        <v>16</v>
      </c>
      <c r="V46" s="219"/>
      <c r="W46" s="219"/>
      <c r="X46" s="197"/>
    </row>
    <row r="47" spans="1:30" s="31" customFormat="1" ht="15" customHeight="1">
      <c r="A47" s="27">
        <f t="shared" si="12"/>
        <v>38</v>
      </c>
      <c r="B47" s="46" t="str">
        <f>'-------НОВАЯ БАЗА'!B81</f>
        <v>Курский район</v>
      </c>
      <c r="C47" s="47" t="str">
        <f>'-------НОВАЯ БАЗА'!D81</f>
        <v>город Курск</v>
      </c>
      <c r="D47" s="48" t="str">
        <f>'-------НОВАЯ БАЗА'!E81</f>
        <v>открытая</v>
      </c>
      <c r="E47" s="48" t="str">
        <f>'-------НОВАЯ БАЗА'!F81</f>
        <v xml:space="preserve">АО "Квадра" (филиал "Курская генерация") </v>
      </c>
      <c r="F47" s="140">
        <f>'-------НОВАЯ БАЗА'!G81</f>
        <v>6829012680</v>
      </c>
      <c r="G47" s="143" t="e">
        <f>VLOOKUP(A47,'-------НОВАЯ БАЗА'!$A$6:$AG$487,6+MATCH($G$9,#REF!,0),0)</f>
        <v>#REF!</v>
      </c>
      <c r="H47" s="138" t="e">
        <f>VLOOKUP(A47,'-------НОВАЯ БАЗА'!$A$6:$AG$487,7+MATCH($H$9,СПИСОК_СТОЛБЦОВ_2,0),0)</f>
        <v>#REF!</v>
      </c>
      <c r="I47" s="144" t="e">
        <f>VLOOKUP(A47,'-------НОВАЯ БАЗА'!$A$6:$AG$487,7+MATCH($I$9,СПИСОК_СТОЛБЦОВ_2,0),0)</f>
        <v>#REF!</v>
      </c>
      <c r="J47" s="49" t="e">
        <f>VLOOKUP(A47,'-------НОВАЯ БАЗА'!$A$6:$AG$487,13+MATCH($J$9,СПИСОК_СТОЛБЦОВ_2,0),0)</f>
        <v>#REF!</v>
      </c>
      <c r="K47" s="50" t="e">
        <f>VLOOKUP(A47,'-------НОВАЯ БАЗА'!$A$6:$AG$487,7+MATCH($K$9,СПИСОК_СТОЛБЦОВ_2,0),0)</f>
        <v>#REF!</v>
      </c>
      <c r="L47" s="51" t="e">
        <f>VLOOKUP(A47,'-------НОВАЯ БАЗА'!$A$6:$AG$487,7+MATCH($L$9,СПИСОК_СТОЛБЦОВ_2,0),0)</f>
        <v>#REF!</v>
      </c>
      <c r="M47" s="162" t="e">
        <f t="shared" si="3"/>
        <v>#REF!</v>
      </c>
      <c r="N47" s="163" t="e">
        <f t="shared" si="4"/>
        <v>#REF!</v>
      </c>
      <c r="O47" s="162" t="e">
        <f t="shared" si="5"/>
        <v>#REF!</v>
      </c>
      <c r="P47" s="163" t="e">
        <f t="shared" si="6"/>
        <v>#REF!</v>
      </c>
      <c r="Q47" s="154" t="e">
        <f t="shared" si="13"/>
        <v>#REF!</v>
      </c>
      <c r="R47" s="172" t="e">
        <f t="shared" si="13"/>
        <v>#REF!</v>
      </c>
      <c r="S47" s="52" t="e">
        <f t="shared" si="8"/>
        <v>#REF!</v>
      </c>
      <c r="T47" s="174" t="e">
        <f t="shared" si="9"/>
        <v>#REF!</v>
      </c>
      <c r="U47" s="199" t="s">
        <v>16</v>
      </c>
      <c r="V47" s="219"/>
      <c r="W47" s="219"/>
      <c r="X47" s="197"/>
    </row>
    <row r="48" spans="1:30" s="31" customFormat="1" ht="15" customHeight="1">
      <c r="A48" s="27">
        <f t="shared" si="12"/>
        <v>39</v>
      </c>
      <c r="B48" s="46" t="str">
        <f>'-------НОВАЯ БАЗА'!B83</f>
        <v>Курский район</v>
      </c>
      <c r="C48" s="47" t="str">
        <f>'-------НОВАЯ БАЗА'!D83</f>
        <v>город Курск</v>
      </c>
      <c r="D48" s="48" t="str">
        <f>'-------НОВАЯ БАЗА'!E83</f>
        <v>закрытая</v>
      </c>
      <c r="E48" s="48" t="str">
        <f>'-------НОВАЯ БАЗА'!F83</f>
        <v xml:space="preserve">МУП "Курские городские коммунальные тепловые сети"
</v>
      </c>
      <c r="F48" s="140">
        <f>'-------НОВАЯ БАЗА'!G83</f>
        <v>4632000330</v>
      </c>
      <c r="G48" s="143" t="e">
        <f>VLOOKUP(A48,'-------НОВАЯ БАЗА'!$A$6:$AG$487,6+MATCH($G$9,#REF!,0),0)</f>
        <v>#REF!</v>
      </c>
      <c r="H48" s="138" t="e">
        <f>VLOOKUP(A48,'-------НОВАЯ БАЗА'!$A$6:$AG$487,7+MATCH($H$9,СПИСОК_СТОЛБЦОВ_2,0),0)</f>
        <v>#REF!</v>
      </c>
      <c r="I48" s="144" t="e">
        <f>VLOOKUP(A48,'-------НОВАЯ БАЗА'!$A$6:$AG$487,7+MATCH($I$9,СПИСОК_СТОЛБЦОВ_2,0),0)</f>
        <v>#REF!</v>
      </c>
      <c r="J48" s="49" t="e">
        <f>VLOOKUP(A48,'-------НОВАЯ БАЗА'!$A$6:$AG$487,13+MATCH($J$9,СПИСОК_СТОЛБЦОВ_2,0),0)</f>
        <v>#REF!</v>
      </c>
      <c r="K48" s="50" t="e">
        <f>VLOOKUP(A48,'-------НОВАЯ БАЗА'!$A$6:$AG$487,7+MATCH($K$9,СПИСОК_СТОЛБЦОВ_2,0),0)</f>
        <v>#REF!</v>
      </c>
      <c r="L48" s="51" t="e">
        <f>VLOOKUP(A48,'-------НОВАЯ БАЗА'!$A$6:$AG$487,7+MATCH($L$9,СПИСОК_СТОЛБЦОВ_2,0),0)</f>
        <v>#REF!</v>
      </c>
      <c r="M48" s="162" t="e">
        <f t="shared" si="3"/>
        <v>#REF!</v>
      </c>
      <c r="N48" s="163" t="e">
        <f t="shared" si="4"/>
        <v>#REF!</v>
      </c>
      <c r="O48" s="162" t="e">
        <f t="shared" si="5"/>
        <v>#REF!</v>
      </c>
      <c r="P48" s="163" t="e">
        <f t="shared" si="6"/>
        <v>#REF!</v>
      </c>
      <c r="Q48" s="154" t="e">
        <f t="shared" si="13"/>
        <v>#REF!</v>
      </c>
      <c r="R48" s="172" t="e">
        <f t="shared" si="13"/>
        <v>#REF!</v>
      </c>
      <c r="S48" s="52" t="e">
        <f t="shared" si="8"/>
        <v>#REF!</v>
      </c>
      <c r="T48" s="174" t="e">
        <f t="shared" si="9"/>
        <v>#REF!</v>
      </c>
      <c r="U48" s="199" t="s">
        <v>16</v>
      </c>
      <c r="V48" s="219"/>
      <c r="W48" s="219"/>
      <c r="X48" s="197"/>
    </row>
    <row r="49" spans="1:24" s="31" customFormat="1" ht="15" customHeight="1">
      <c r="A49" s="27">
        <f t="shared" si="12"/>
        <v>40</v>
      </c>
      <c r="B49" s="46" t="str">
        <f>'-------НОВАЯ БАЗА'!B85</f>
        <v>Курский район</v>
      </c>
      <c r="C49" s="47" t="str">
        <f>'-------НОВАЯ БАЗА'!D85</f>
        <v>город Курск</v>
      </c>
      <c r="D49" s="48" t="str">
        <f>'-------НОВАЯ БАЗА'!E85</f>
        <v>закрытая</v>
      </c>
      <c r="E49" s="48" t="str">
        <f>'-------НОВАЯ БАЗА'!F85</f>
        <v>ООО "Энергосервисная компания ЖБК-1"</v>
      </c>
      <c r="F49" s="140">
        <f>'-------НОВАЯ БАЗА'!G85</f>
        <v>3123389689</v>
      </c>
      <c r="G49" s="143" t="e">
        <f>VLOOKUP(A49,'-------НОВАЯ БАЗА'!$A$6:$AG$487,6+MATCH($G$9,#REF!,0),0)</f>
        <v>#REF!</v>
      </c>
      <c r="H49" s="138" t="e">
        <f>VLOOKUP(A49,'-------НОВАЯ БАЗА'!$A$6:$AG$487,7+MATCH($H$9,СПИСОК_СТОЛБЦОВ_2,0),0)</f>
        <v>#REF!</v>
      </c>
      <c r="I49" s="144" t="e">
        <f>VLOOKUP(A49,'-------НОВАЯ БАЗА'!$A$6:$AG$487,7+MATCH($I$9,СПИСОК_СТОЛБЦОВ_2,0),0)</f>
        <v>#REF!</v>
      </c>
      <c r="J49" s="49" t="e">
        <f>VLOOKUP(A49,'-------НОВАЯ БАЗА'!$A$6:$AG$487,13+MATCH($J$9,СПИСОК_СТОЛБЦОВ_2,0),0)</f>
        <v>#REF!</v>
      </c>
      <c r="K49" s="50" t="e">
        <f>VLOOKUP(A49,'-------НОВАЯ БАЗА'!$A$6:$AG$487,7+MATCH($K$9,СПИСОК_СТОЛБЦОВ_2,0),0)</f>
        <v>#REF!</v>
      </c>
      <c r="L49" s="51" t="e">
        <f>VLOOKUP(A49,'-------НОВАЯ БАЗА'!$A$6:$AG$487,7+MATCH($L$9,СПИСОК_СТОЛБЦОВ_2,0),0)</f>
        <v>#REF!</v>
      </c>
      <c r="M49" s="162" t="e">
        <f t="shared" si="3"/>
        <v>#REF!</v>
      </c>
      <c r="N49" s="163" t="e">
        <f t="shared" si="4"/>
        <v>#REF!</v>
      </c>
      <c r="O49" s="162" t="e">
        <f t="shared" si="5"/>
        <v>#REF!</v>
      </c>
      <c r="P49" s="163" t="e">
        <f t="shared" si="6"/>
        <v>#REF!</v>
      </c>
      <c r="Q49" s="154" t="e">
        <f t="shared" si="13"/>
        <v>#REF!</v>
      </c>
      <c r="R49" s="172" t="e">
        <f t="shared" si="13"/>
        <v>#REF!</v>
      </c>
      <c r="S49" s="52" t="e">
        <f t="shared" si="8"/>
        <v>#REF!</v>
      </c>
      <c r="T49" s="174" t="e">
        <f t="shared" si="9"/>
        <v>#REF!</v>
      </c>
      <c r="U49" s="199" t="s">
        <v>17</v>
      </c>
      <c r="V49" s="219"/>
      <c r="W49" s="219"/>
      <c r="X49" s="197"/>
    </row>
    <row r="50" spans="1:24" s="31" customFormat="1" ht="15" customHeight="1">
      <c r="A50" s="27">
        <f t="shared" si="12"/>
        <v>41</v>
      </c>
      <c r="B50" s="46" t="str">
        <f>'-------НОВАЯ БАЗА'!B87</f>
        <v>Курский район</v>
      </c>
      <c r="C50" s="47" t="str">
        <f>'-------НОВАЯ БАЗА'!D87</f>
        <v>город Курск</v>
      </c>
      <c r="D50" s="48" t="str">
        <f>'-------НОВАЯ БАЗА'!E87</f>
        <v>закрытая</v>
      </c>
      <c r="E50" s="48" t="str">
        <f>'-------НОВАЯ БАЗА'!F87</f>
        <v>ООО "Агропроект"</v>
      </c>
      <c r="F50" s="140">
        <f>'-------НОВАЯ БАЗА'!G87</f>
        <v>3666120176</v>
      </c>
      <c r="G50" s="143" t="e">
        <f>VLOOKUP(A50,'-------НОВАЯ БАЗА'!$A$6:$AG$487,6+MATCH($G$9,#REF!,0),0)</f>
        <v>#REF!</v>
      </c>
      <c r="H50" s="138" t="e">
        <f>VLOOKUP(A50,'-------НОВАЯ БАЗА'!$A$6:$AG$487,7+MATCH($H$9,СПИСОК_СТОЛБЦОВ_2,0),0)</f>
        <v>#REF!</v>
      </c>
      <c r="I50" s="144" t="e">
        <f>VLOOKUP(A50,'-------НОВАЯ БАЗА'!$A$6:$AG$487,7+MATCH($I$9,СПИСОК_СТОЛБЦОВ_2,0),0)</f>
        <v>#REF!</v>
      </c>
      <c r="J50" s="49" t="e">
        <f>VLOOKUP(A50,'-------НОВАЯ БАЗА'!$A$6:$AG$487,13+MATCH($J$9,СПИСОК_СТОЛБЦОВ_2,0),0)</f>
        <v>#REF!</v>
      </c>
      <c r="K50" s="50" t="e">
        <f>VLOOKUP(A50,'-------НОВАЯ БАЗА'!$A$6:$AG$487,7+MATCH($K$9,СПИСОК_СТОЛБЦОВ_2,0),0)</f>
        <v>#REF!</v>
      </c>
      <c r="L50" s="51" t="e">
        <f>VLOOKUP(A50,'-------НОВАЯ БАЗА'!$A$6:$AG$487,7+MATCH($L$9,СПИСОК_СТОЛБЦОВ_2,0),0)</f>
        <v>#REF!</v>
      </c>
      <c r="M50" s="162" t="e">
        <f t="shared" si="3"/>
        <v>#REF!</v>
      </c>
      <c r="N50" s="163" t="e">
        <f t="shared" si="4"/>
        <v>#REF!</v>
      </c>
      <c r="O50" s="162" t="e">
        <f t="shared" si="5"/>
        <v>#REF!</v>
      </c>
      <c r="P50" s="163" t="e">
        <f t="shared" si="6"/>
        <v>#REF!</v>
      </c>
      <c r="Q50" s="154" t="e">
        <f t="shared" si="13"/>
        <v>#REF!</v>
      </c>
      <c r="R50" s="172" t="e">
        <f t="shared" si="13"/>
        <v>#REF!</v>
      </c>
      <c r="S50" s="52" t="e">
        <f t="shared" si="8"/>
        <v>#REF!</v>
      </c>
      <c r="T50" s="174" t="e">
        <f t="shared" si="9"/>
        <v>#REF!</v>
      </c>
      <c r="U50" s="199" t="s">
        <v>17</v>
      </c>
      <c r="V50" s="219"/>
      <c r="W50" s="219"/>
      <c r="X50" s="197"/>
    </row>
    <row r="51" spans="1:24" s="31" customFormat="1" ht="15" customHeight="1">
      <c r="A51" s="27">
        <f t="shared" si="12"/>
        <v>42</v>
      </c>
      <c r="B51" s="46" t="str">
        <f>'-------НОВАЯ БАЗА'!B89</f>
        <v>Курчатовский район</v>
      </c>
      <c r="C51" s="47" t="str">
        <f>'-------НОВАЯ БАЗА'!D89</f>
        <v>город Курчатов</v>
      </c>
      <c r="D51" s="48" t="str">
        <f>'-------НОВАЯ БАЗА'!E89</f>
        <v>открытая</v>
      </c>
      <c r="E51" s="48" t="str">
        <f>'-------НОВАЯ БАЗА'!F89</f>
        <v xml:space="preserve">МУП "Гортеплосеть"
</v>
      </c>
      <c r="F51" s="140">
        <f>'-------НОВАЯ БАЗА'!G89</f>
        <v>4634002573</v>
      </c>
      <c r="G51" s="143" t="e">
        <f>VLOOKUP(A51,'-------НОВАЯ БАЗА'!$A$6:$AG$487,6+MATCH($G$9,#REF!,0),0)</f>
        <v>#REF!</v>
      </c>
      <c r="H51" s="138" t="e">
        <f>VLOOKUP(A51,'-------НОВАЯ БАЗА'!$A$6:$AG$487,7+MATCH($H$9,СПИСОК_СТОЛБЦОВ_2,0),0)</f>
        <v>#REF!</v>
      </c>
      <c r="I51" s="144" t="e">
        <f>VLOOKUP(A51,'-------НОВАЯ БАЗА'!$A$6:$AG$487,7+MATCH($I$9,СПИСОК_СТОЛБЦОВ_2,0),0)</f>
        <v>#REF!</v>
      </c>
      <c r="J51" s="49" t="e">
        <f>VLOOKUP(A51,'-------НОВАЯ БАЗА'!$A$6:$AG$487,13+MATCH($J$9,СПИСОК_СТОЛБЦОВ_2,0),0)</f>
        <v>#REF!</v>
      </c>
      <c r="K51" s="50" t="e">
        <f>VLOOKUP(A51,'-------НОВАЯ БАЗА'!$A$6:$AG$487,7+MATCH($K$9,СПИСОК_СТОЛБЦОВ_2,0),0)</f>
        <v>#REF!</v>
      </c>
      <c r="L51" s="51" t="e">
        <f>VLOOKUP(A51,'-------НОВАЯ БАЗА'!$A$6:$AG$487,7+MATCH($L$9,СПИСОК_СТОЛБЦОВ_2,0),0)</f>
        <v>#REF!</v>
      </c>
      <c r="M51" s="162" t="e">
        <f t="shared" si="3"/>
        <v>#REF!</v>
      </c>
      <c r="N51" s="163" t="e">
        <f t="shared" si="4"/>
        <v>#REF!</v>
      </c>
      <c r="O51" s="162" t="e">
        <f t="shared" si="5"/>
        <v>#REF!</v>
      </c>
      <c r="P51" s="163" t="e">
        <f t="shared" si="6"/>
        <v>#REF!</v>
      </c>
      <c r="Q51" s="154" t="e">
        <f t="shared" si="13"/>
        <v>#REF!</v>
      </c>
      <c r="R51" s="172" t="e">
        <f t="shared" si="13"/>
        <v>#REF!</v>
      </c>
      <c r="S51" s="52" t="e">
        <f t="shared" si="8"/>
        <v>#REF!</v>
      </c>
      <c r="T51" s="174" t="e">
        <f t="shared" si="9"/>
        <v>#REF!</v>
      </c>
      <c r="U51" s="199" t="s">
        <v>16</v>
      </c>
      <c r="V51" s="219"/>
      <c r="W51" s="219"/>
      <c r="X51" s="197"/>
    </row>
    <row r="52" spans="1:24" s="31" customFormat="1" ht="15" customHeight="1">
      <c r="A52" s="27">
        <f t="shared" si="12"/>
        <v>43</v>
      </c>
      <c r="B52" s="46" t="str">
        <f>'-------НОВАЯ БАЗА'!B91</f>
        <v>Курчатовский район</v>
      </c>
      <c r="C52" s="47" t="str">
        <f>'-------НОВАЯ БАЗА'!D91</f>
        <v>город Курчатов</v>
      </c>
      <c r="D52" s="48" t="str">
        <f>'-------НОВАЯ БАЗА'!E91</f>
        <v>открытая</v>
      </c>
      <c r="E52" s="48" t="str">
        <f>'-------НОВАЯ БАЗА'!F91</f>
        <v>АО «Концерн Росэнергоатом» (филиал «Курская атомная станция»)</v>
      </c>
      <c r="F52" s="140">
        <f>'-------НОВАЯ БАЗА'!G91</f>
        <v>7721632827</v>
      </c>
      <c r="G52" s="143" t="e">
        <f>VLOOKUP(A52,'-------НОВАЯ БАЗА'!$A$6:$AG$487,6+MATCH($G$9,#REF!,0),0)</f>
        <v>#REF!</v>
      </c>
      <c r="H52" s="138" t="e">
        <f>VLOOKUP(A52,'-------НОВАЯ БАЗА'!$A$6:$AG$487,7+MATCH($H$9,СПИСОК_СТОЛБЦОВ_2,0),0)</f>
        <v>#REF!</v>
      </c>
      <c r="I52" s="144" t="e">
        <f>VLOOKUP(A52,'-------НОВАЯ БАЗА'!$A$6:$AG$487,7+MATCH($I$9,СПИСОК_СТОЛБЦОВ_2,0),0)</f>
        <v>#REF!</v>
      </c>
      <c r="J52" s="49" t="e">
        <f>VLOOKUP(A52,'-------НОВАЯ БАЗА'!$A$6:$AG$487,13+MATCH($J$9,СПИСОК_СТОЛБЦОВ_2,0),0)</f>
        <v>#REF!</v>
      </c>
      <c r="K52" s="50" t="e">
        <f>VLOOKUP(A52,'-------НОВАЯ БАЗА'!$A$6:$AG$487,7+MATCH($K$9,СПИСОК_СТОЛБЦОВ_2,0),0)</f>
        <v>#REF!</v>
      </c>
      <c r="L52" s="51" t="e">
        <f>VLOOKUP(A52,'-------НОВАЯ БАЗА'!$A$6:$AG$487,7+MATCH($L$9,СПИСОК_СТОЛБЦОВ_2,0),0)</f>
        <v>#REF!</v>
      </c>
      <c r="M52" s="162" t="e">
        <f t="shared" si="3"/>
        <v>#REF!</v>
      </c>
      <c r="N52" s="163" t="e">
        <f t="shared" si="4"/>
        <v>#REF!</v>
      </c>
      <c r="O52" s="162" t="e">
        <f t="shared" si="5"/>
        <v>#REF!</v>
      </c>
      <c r="P52" s="163" t="e">
        <f t="shared" si="6"/>
        <v>#REF!</v>
      </c>
      <c r="Q52" s="154" t="e">
        <f t="shared" si="13"/>
        <v>#REF!</v>
      </c>
      <c r="R52" s="172" t="e">
        <f t="shared" si="13"/>
        <v>#REF!</v>
      </c>
      <c r="S52" s="52" t="e">
        <f t="shared" si="8"/>
        <v>#REF!</v>
      </c>
      <c r="T52" s="174" t="e">
        <f t="shared" si="9"/>
        <v>#REF!</v>
      </c>
      <c r="U52" s="199" t="s">
        <v>16</v>
      </c>
      <c r="V52" s="219"/>
      <c r="W52" s="219"/>
      <c r="X52" s="197"/>
    </row>
    <row r="53" spans="1:24" s="31" customFormat="1" ht="15" customHeight="1">
      <c r="A53" s="27">
        <f t="shared" si="12"/>
        <v>44</v>
      </c>
      <c r="B53" s="46" t="str">
        <f>'-------НОВАЯ БАЗА'!B93</f>
        <v>Щигровский район</v>
      </c>
      <c r="C53" s="47" t="str">
        <f>'-------НОВАЯ БАЗА'!D93</f>
        <v>г.Щигры</v>
      </c>
      <c r="D53" s="48" t="str">
        <f>'-------НОВАЯ БАЗА'!E93</f>
        <v>закрытая</v>
      </c>
      <c r="E53" s="48" t="str">
        <f>'-------НОВАЯ БАЗА'!F93</f>
        <v>ГУПКО "Курскоблжилкомхоз"</v>
      </c>
      <c r="F53" s="140">
        <f>'-------НОВАЯ БАЗА'!G93</f>
        <v>4632024035</v>
      </c>
      <c r="G53" s="143" t="e">
        <f>VLOOKUP(A53,'-------НОВАЯ БАЗА'!$A$6:$AG$487,6+MATCH($G$9,#REF!,0),0)</f>
        <v>#REF!</v>
      </c>
      <c r="H53" s="138" t="e">
        <f>VLOOKUP(A53,'-------НОВАЯ БАЗА'!$A$6:$AG$487,7+MATCH($H$9,СПИСОК_СТОЛБЦОВ_2,0),0)</f>
        <v>#REF!</v>
      </c>
      <c r="I53" s="144" t="e">
        <f>VLOOKUP(A53,'-------НОВАЯ БАЗА'!$A$6:$AG$487,7+MATCH($I$9,СПИСОК_СТОЛБЦОВ_2,0),0)</f>
        <v>#REF!</v>
      </c>
      <c r="J53" s="49" t="e">
        <f>VLOOKUP(A53,'-------НОВАЯ БАЗА'!$A$6:$AG$487,13+MATCH($J$9,СПИСОК_СТОЛБЦОВ_2,0),0)</f>
        <v>#REF!</v>
      </c>
      <c r="K53" s="50" t="e">
        <f>VLOOKUP(A53,'-------НОВАЯ БАЗА'!$A$6:$AG$487,7+MATCH($K$9,СПИСОК_СТОЛБЦОВ_2,0),0)</f>
        <v>#REF!</v>
      </c>
      <c r="L53" s="51" t="e">
        <f>VLOOKUP(A53,'-------НОВАЯ БАЗА'!$A$6:$AG$487,7+MATCH($L$9,СПИСОК_СТОЛБЦОВ_2,0),0)</f>
        <v>#REF!</v>
      </c>
      <c r="M53" s="162" t="e">
        <f t="shared" si="3"/>
        <v>#REF!</v>
      </c>
      <c r="N53" s="163" t="e">
        <f t="shared" si="4"/>
        <v>#REF!</v>
      </c>
      <c r="O53" s="162" t="e">
        <f t="shared" si="5"/>
        <v>#REF!</v>
      </c>
      <c r="P53" s="163" t="e">
        <f t="shared" si="6"/>
        <v>#REF!</v>
      </c>
      <c r="Q53" s="154" t="e">
        <f t="shared" si="13"/>
        <v>#REF!</v>
      </c>
      <c r="R53" s="172" t="e">
        <f t="shared" si="13"/>
        <v>#REF!</v>
      </c>
      <c r="S53" s="52" t="e">
        <f t="shared" si="8"/>
        <v>#REF!</v>
      </c>
      <c r="T53" s="174" t="e">
        <f t="shared" si="9"/>
        <v>#REF!</v>
      </c>
      <c r="U53" s="174" t="s">
        <v>16</v>
      </c>
      <c r="V53" s="219"/>
      <c r="W53" s="219"/>
      <c r="X53" s="197"/>
    </row>
    <row r="54" spans="1:24" s="31" customFormat="1" ht="15" customHeight="1">
      <c r="A54" s="27">
        <f t="shared" si="12"/>
        <v>45</v>
      </c>
      <c r="B54" s="46" t="str">
        <f>'-------НОВАЯ БАЗА'!B95</f>
        <v>Щигровский район</v>
      </c>
      <c r="C54" s="47" t="str">
        <f>'-------НОВАЯ БАЗА'!D95</f>
        <v>г.Щигры</v>
      </c>
      <c r="D54" s="48" t="str">
        <f>'-------НОВАЯ БАЗА'!E95</f>
        <v>открытая</v>
      </c>
      <c r="E54" s="48" t="str">
        <f>'-------НОВАЯ БАЗА'!F95</f>
        <v>ГУПКО "Курскоблжилкомхоз"</v>
      </c>
      <c r="F54" s="140">
        <f>'-------НОВАЯ БАЗА'!G95</f>
        <v>4632024035</v>
      </c>
      <c r="G54" s="143" t="e">
        <f>VLOOKUP(A54,'-------НОВАЯ БАЗА'!$A$6:$AG$487,6+MATCH($G$9,#REF!,0),0)</f>
        <v>#REF!</v>
      </c>
      <c r="H54" s="138" t="e">
        <f>VLOOKUP(A54,'-------НОВАЯ БАЗА'!$A$6:$AG$487,7+MATCH($H$9,СПИСОК_СТОЛБЦОВ_2,0),0)</f>
        <v>#REF!</v>
      </c>
      <c r="I54" s="144" t="e">
        <f>VLOOKUP(A54,'-------НОВАЯ БАЗА'!$A$6:$AG$487,7+MATCH($I$9,СПИСОК_СТОЛБЦОВ_2,0),0)</f>
        <v>#REF!</v>
      </c>
      <c r="J54" s="49" t="e">
        <f>VLOOKUP(A54,'-------НОВАЯ БАЗА'!$A$6:$AG$487,13+MATCH($J$9,СПИСОК_СТОЛБЦОВ_2,0),0)</f>
        <v>#REF!</v>
      </c>
      <c r="K54" s="50" t="e">
        <f>VLOOKUP(A54,'-------НОВАЯ БАЗА'!$A$6:$AG$487,7+MATCH($K$9,СПИСОК_СТОЛБЦОВ_2,0),0)</f>
        <v>#REF!</v>
      </c>
      <c r="L54" s="51" t="e">
        <f>VLOOKUP(A54,'-------НОВАЯ БАЗА'!$A$6:$AG$487,7+MATCH($L$9,СПИСОК_СТОЛБЦОВ_2,0),0)</f>
        <v>#REF!</v>
      </c>
      <c r="M54" s="162" t="e">
        <f t="shared" si="3"/>
        <v>#REF!</v>
      </c>
      <c r="N54" s="163" t="e">
        <f t="shared" si="4"/>
        <v>#REF!</v>
      </c>
      <c r="O54" s="162" t="e">
        <f t="shared" si="5"/>
        <v>#REF!</v>
      </c>
      <c r="P54" s="163" t="e">
        <f t="shared" si="6"/>
        <v>#REF!</v>
      </c>
      <c r="Q54" s="154" t="e">
        <f t="shared" si="13"/>
        <v>#REF!</v>
      </c>
      <c r="R54" s="172" t="e">
        <f t="shared" si="13"/>
        <v>#REF!</v>
      </c>
      <c r="S54" s="52" t="e">
        <f t="shared" si="8"/>
        <v>#REF!</v>
      </c>
      <c r="T54" s="174" t="e">
        <f t="shared" si="9"/>
        <v>#REF!</v>
      </c>
      <c r="U54" s="174" t="s">
        <v>16</v>
      </c>
      <c r="V54" s="219"/>
      <c r="W54" s="219"/>
      <c r="X54" s="197"/>
    </row>
    <row r="55" spans="1:24" s="31" customFormat="1" ht="15" customHeight="1">
      <c r="A55" s="27">
        <f t="shared" si="12"/>
        <v>46</v>
      </c>
      <c r="B55" s="46" t="str">
        <f>'-------НОВАЯ БАЗА'!B97</f>
        <v>Льговский район</v>
      </c>
      <c r="C55" s="47" t="str">
        <f>'-------НОВАЯ БАЗА'!D97</f>
        <v>г.Льгов</v>
      </c>
      <c r="D55" s="48" t="str">
        <f>'-------НОВАЯ БАЗА'!E97</f>
        <v>Закрытая</v>
      </c>
      <c r="E55" s="48" t="str">
        <f>'-------НОВАЯ БАЗА'!F97</f>
        <v>ГУПКО "Курскоблжилкомхоз"</v>
      </c>
      <c r="F55" s="140">
        <f>'-------НОВАЯ БАЗА'!G97</f>
        <v>4632024035</v>
      </c>
      <c r="G55" s="143" t="e">
        <f>VLOOKUP(A55,'-------НОВАЯ БАЗА'!$A$6:$AG$487,6+MATCH($G$9,#REF!,0),0)</f>
        <v>#REF!</v>
      </c>
      <c r="H55" s="138" t="e">
        <f>VLOOKUP(A55,'-------НОВАЯ БАЗА'!$A$6:$AG$487,7+MATCH($H$9,СПИСОК_СТОЛБЦОВ_2,0),0)</f>
        <v>#REF!</v>
      </c>
      <c r="I55" s="144" t="e">
        <f>VLOOKUP(A55,'-------НОВАЯ БАЗА'!$A$6:$AG$487,7+MATCH($I$9,СПИСОК_СТОЛБЦОВ_2,0),0)</f>
        <v>#REF!</v>
      </c>
      <c r="J55" s="49" t="e">
        <f>VLOOKUP(A55,'-------НОВАЯ БАЗА'!$A$6:$AG$487,13+MATCH($J$9,СПИСОК_СТОЛБЦОВ_2,0),0)</f>
        <v>#REF!</v>
      </c>
      <c r="K55" s="50" t="e">
        <f>VLOOKUP(A55,'-------НОВАЯ БАЗА'!$A$6:$AG$487,7+MATCH($K$9,СПИСОК_СТОЛБЦОВ_2,0),0)</f>
        <v>#REF!</v>
      </c>
      <c r="L55" s="51" t="e">
        <f>VLOOKUP(A55,'-------НОВАЯ БАЗА'!$A$6:$AG$487,7+MATCH($L$9,СПИСОК_СТОЛБЦОВ_2,0),0)</f>
        <v>#REF!</v>
      </c>
      <c r="M55" s="162" t="e">
        <f t="shared" si="3"/>
        <v>#REF!</v>
      </c>
      <c r="N55" s="163" t="e">
        <f t="shared" si="4"/>
        <v>#REF!</v>
      </c>
      <c r="O55" s="162" t="e">
        <f t="shared" si="5"/>
        <v>#REF!</v>
      </c>
      <c r="P55" s="163" t="e">
        <f t="shared" si="6"/>
        <v>#REF!</v>
      </c>
      <c r="Q55" s="154" t="e">
        <f t="shared" si="13"/>
        <v>#REF!</v>
      </c>
      <c r="R55" s="172" t="e">
        <f t="shared" si="13"/>
        <v>#REF!</v>
      </c>
      <c r="S55" s="52" t="e">
        <f t="shared" si="8"/>
        <v>#REF!</v>
      </c>
      <c r="T55" s="174" t="e">
        <f t="shared" si="9"/>
        <v>#REF!</v>
      </c>
      <c r="U55" s="174" t="s">
        <v>16</v>
      </c>
      <c r="V55" s="219"/>
      <c r="W55" s="219"/>
      <c r="X55" s="197"/>
    </row>
    <row r="56" spans="1:24" s="31" customFormat="1" ht="15" customHeight="1">
      <c r="A56" s="27">
        <f t="shared" si="12"/>
        <v>47</v>
      </c>
      <c r="B56" s="46" t="str">
        <f>'-------НОВАЯ БАЗА'!B99</f>
        <v>Фатежский район</v>
      </c>
      <c r="C56" s="47" t="str">
        <f>'-------НОВАЯ БАЗА'!D99</f>
        <v>г.Фатеж</v>
      </c>
      <c r="D56" s="48" t="str">
        <f>'-------НОВАЯ БАЗА'!E99</f>
        <v>Закрытая</v>
      </c>
      <c r="E56" s="48" t="str">
        <f>'-------НОВАЯ БАЗА'!F99</f>
        <v>ГУПКО "Курскоблжилкомхоз"</v>
      </c>
      <c r="F56" s="140">
        <f>'-------НОВАЯ БАЗА'!G99</f>
        <v>4632024035</v>
      </c>
      <c r="G56" s="143" t="e">
        <f>VLOOKUP(A56,'-------НОВАЯ БАЗА'!$A$6:$AG$487,6+MATCH($G$9,#REF!,0),0)</f>
        <v>#REF!</v>
      </c>
      <c r="H56" s="138" t="e">
        <f>VLOOKUP(A56,'-------НОВАЯ БАЗА'!$A$6:$AG$487,7+MATCH($H$9,СПИСОК_СТОЛБЦОВ_2,0),0)</f>
        <v>#REF!</v>
      </c>
      <c r="I56" s="144" t="e">
        <f>VLOOKUP(A56,'-------НОВАЯ БАЗА'!$A$6:$AG$487,7+MATCH($I$9,СПИСОК_СТОЛБЦОВ_2,0),0)</f>
        <v>#REF!</v>
      </c>
      <c r="J56" s="49" t="e">
        <f>VLOOKUP(A56,'-------НОВАЯ БАЗА'!$A$6:$AG$487,13+MATCH($J$9,СПИСОК_СТОЛБЦОВ_2,0),0)</f>
        <v>#REF!</v>
      </c>
      <c r="K56" s="50" t="e">
        <f>VLOOKUP(A56,'-------НОВАЯ БАЗА'!$A$6:$AG$487,7+MATCH($K$9,СПИСОК_СТОЛБЦОВ_2,0),0)</f>
        <v>#REF!</v>
      </c>
      <c r="L56" s="51" t="e">
        <f>VLOOKUP(A56,'-------НОВАЯ БАЗА'!$A$6:$AG$487,7+MATCH($L$9,СПИСОК_СТОЛБЦОВ_2,0),0)</f>
        <v>#REF!</v>
      </c>
      <c r="M56" s="162" t="e">
        <f t="shared" si="3"/>
        <v>#REF!</v>
      </c>
      <c r="N56" s="163" t="e">
        <f t="shared" si="4"/>
        <v>#REF!</v>
      </c>
      <c r="O56" s="162" t="e">
        <f t="shared" si="5"/>
        <v>#REF!</v>
      </c>
      <c r="P56" s="163" t="e">
        <f t="shared" si="6"/>
        <v>#REF!</v>
      </c>
      <c r="Q56" s="154" t="e">
        <f t="shared" si="13"/>
        <v>#REF!</v>
      </c>
      <c r="R56" s="172" t="e">
        <f t="shared" si="13"/>
        <v>#REF!</v>
      </c>
      <c r="S56" s="52" t="e">
        <f t="shared" si="8"/>
        <v>#REF!</v>
      </c>
      <c r="T56" s="174" t="e">
        <f t="shared" si="9"/>
        <v>#REF!</v>
      </c>
      <c r="U56" s="174" t="s">
        <v>16</v>
      </c>
      <c r="V56" s="219"/>
      <c r="W56" s="219"/>
      <c r="X56" s="197"/>
    </row>
    <row r="57" spans="1:24" s="31" customFormat="1" ht="15" customHeight="1">
      <c r="A57" s="27">
        <f t="shared" si="12"/>
        <v>48</v>
      </c>
      <c r="B57" s="46">
        <f>'-------НОВАЯ БАЗА'!B106</f>
        <v>0</v>
      </c>
      <c r="C57" s="47">
        <f>'-------НОВАЯ БАЗА'!D106</f>
        <v>0</v>
      </c>
      <c r="D57" s="48">
        <f>'-------НОВАЯ БАЗА'!E106</f>
        <v>0</v>
      </c>
      <c r="E57" s="48">
        <f>'-------НОВАЯ БАЗА'!F106</f>
        <v>0</v>
      </c>
      <c r="F57" s="140">
        <f>'-------НОВАЯ БАЗА'!G106</f>
        <v>0</v>
      </c>
      <c r="G57" s="143"/>
      <c r="H57" s="138"/>
      <c r="I57" s="144"/>
      <c r="J57" s="49"/>
      <c r="K57" s="50"/>
      <c r="L57" s="51" t="e">
        <f>VLOOKUP(A57,'-------НОВАЯ БАЗА'!$A$6:$AG$487,7+MATCH($L$9,СПИСОК_СТОЛБЦОВ_2,0),0)</f>
        <v>#REF!</v>
      </c>
      <c r="M57" s="162">
        <f t="shared" si="3"/>
        <v>0</v>
      </c>
      <c r="N57" s="163">
        <f t="shared" si="4"/>
        <v>0</v>
      </c>
      <c r="O57" s="162">
        <f t="shared" si="5"/>
        <v>0</v>
      </c>
      <c r="P57" s="163" t="e">
        <f t="shared" si="6"/>
        <v>#REF!</v>
      </c>
      <c r="Q57" s="154">
        <f t="shared" si="13"/>
        <v>0</v>
      </c>
      <c r="R57" s="172" t="e">
        <f t="shared" si="13"/>
        <v>#REF!</v>
      </c>
      <c r="S57" s="52">
        <f t="shared" si="8"/>
        <v>0</v>
      </c>
      <c r="T57" s="174"/>
      <c r="U57" s="199"/>
      <c r="V57" s="219"/>
      <c r="W57" s="219"/>
      <c r="X57" s="197"/>
    </row>
    <row r="58" spans="1:24" s="31" customFormat="1" ht="15" customHeight="1">
      <c r="A58" s="27">
        <f t="shared" si="12"/>
        <v>49</v>
      </c>
      <c r="B58" s="46">
        <f>'-------НОВАЯ БАЗА'!B107</f>
        <v>0</v>
      </c>
      <c r="C58" s="47">
        <f>'-------НОВАЯ БАЗА'!D107</f>
        <v>0</v>
      </c>
      <c r="D58" s="48">
        <f>'-------НОВАЯ БАЗА'!E107</f>
        <v>0</v>
      </c>
      <c r="E58" s="48">
        <f>'-------НОВАЯ БАЗА'!F107</f>
        <v>0</v>
      </c>
      <c r="F58" s="140">
        <f>'-------НОВАЯ БАЗА'!G107</f>
        <v>0</v>
      </c>
      <c r="G58" s="143"/>
      <c r="H58" s="138"/>
      <c r="I58" s="144"/>
      <c r="J58" s="49"/>
      <c r="K58" s="50"/>
      <c r="L58" s="51" t="e">
        <f>VLOOKUP(A58,'-------НОВАЯ БАЗА'!$A$6:$AG$487,7+MATCH($L$9,СПИСОК_СТОЛБЦОВ_2,0),0)</f>
        <v>#REF!</v>
      </c>
      <c r="M58" s="162">
        <f t="shared" si="3"/>
        <v>0</v>
      </c>
      <c r="N58" s="163">
        <f t="shared" si="4"/>
        <v>0</v>
      </c>
      <c r="O58" s="162">
        <f t="shared" si="5"/>
        <v>0</v>
      </c>
      <c r="P58" s="163" t="e">
        <f t="shared" si="6"/>
        <v>#REF!</v>
      </c>
      <c r="Q58" s="154">
        <f t="shared" si="13"/>
        <v>0</v>
      </c>
      <c r="R58" s="172" t="e">
        <f t="shared" si="13"/>
        <v>#REF!</v>
      </c>
      <c r="S58" s="52">
        <f t="shared" si="8"/>
        <v>0</v>
      </c>
      <c r="T58" s="174"/>
      <c r="U58" s="199"/>
      <c r="V58" s="219"/>
      <c r="W58" s="219"/>
      <c r="X58" s="197"/>
    </row>
    <row r="59" spans="1:24" s="31" customFormat="1" ht="15" customHeight="1">
      <c r="A59" s="27">
        <f t="shared" si="12"/>
        <v>50</v>
      </c>
      <c r="B59" s="46">
        <f>'-------НОВАЯ БАЗА'!B108</f>
        <v>0</v>
      </c>
      <c r="C59" s="47">
        <f>'-------НОВАЯ БАЗА'!D108</f>
        <v>0</v>
      </c>
      <c r="D59" s="48">
        <f>'-------НОВАЯ БАЗА'!E108</f>
        <v>0</v>
      </c>
      <c r="E59" s="48">
        <f>'-------НОВАЯ БАЗА'!F108</f>
        <v>0</v>
      </c>
      <c r="F59" s="140">
        <f>'-------НОВАЯ БАЗА'!G108</f>
        <v>0</v>
      </c>
      <c r="G59" s="143"/>
      <c r="H59" s="138"/>
      <c r="I59" s="144"/>
      <c r="J59" s="49"/>
      <c r="K59" s="50"/>
      <c r="L59" s="51" t="e">
        <f>VLOOKUP(A59,'-------НОВАЯ БАЗА'!$A$6:$AG$487,7+MATCH($L$9,СПИСОК_СТОЛБЦОВ_2,0),0)</f>
        <v>#REF!</v>
      </c>
      <c r="M59" s="162">
        <f t="shared" si="3"/>
        <v>0</v>
      </c>
      <c r="N59" s="163">
        <f t="shared" si="4"/>
        <v>0</v>
      </c>
      <c r="O59" s="162">
        <f t="shared" si="5"/>
        <v>0</v>
      </c>
      <c r="P59" s="163" t="e">
        <f t="shared" si="6"/>
        <v>#REF!</v>
      </c>
      <c r="Q59" s="154">
        <f t="shared" si="13"/>
        <v>0</v>
      </c>
      <c r="R59" s="172" t="e">
        <f t="shared" si="13"/>
        <v>#REF!</v>
      </c>
      <c r="S59" s="52">
        <f t="shared" si="8"/>
        <v>0</v>
      </c>
      <c r="T59" s="174"/>
      <c r="U59" s="199"/>
      <c r="V59" s="219"/>
      <c r="W59" s="219"/>
      <c r="X59" s="197"/>
    </row>
    <row r="60" spans="1:24" s="31" customFormat="1" ht="15" customHeight="1">
      <c r="A60" s="27">
        <f t="shared" si="12"/>
        <v>51</v>
      </c>
      <c r="B60" s="46">
        <f>'-------НОВАЯ БАЗА'!B109</f>
        <v>0</v>
      </c>
      <c r="C60" s="47">
        <f>'-------НОВАЯ БАЗА'!D109</f>
        <v>0</v>
      </c>
      <c r="D60" s="48">
        <f>'-------НОВАЯ БАЗА'!E109</f>
        <v>0</v>
      </c>
      <c r="E60" s="48">
        <f>'-------НОВАЯ БАЗА'!F109</f>
        <v>0</v>
      </c>
      <c r="F60" s="140">
        <f>'-------НОВАЯ БАЗА'!G109</f>
        <v>0</v>
      </c>
      <c r="G60" s="143"/>
      <c r="H60" s="138"/>
      <c r="I60" s="144"/>
      <c r="J60" s="49"/>
      <c r="K60" s="50"/>
      <c r="L60" s="51" t="e">
        <f>VLOOKUP(A60,'-------НОВАЯ БАЗА'!$A$6:$AG$487,7+MATCH($L$9,СПИСОК_СТОЛБЦОВ_2,0),0)</f>
        <v>#REF!</v>
      </c>
      <c r="M60" s="162">
        <f t="shared" si="3"/>
        <v>0</v>
      </c>
      <c r="N60" s="163">
        <f t="shared" si="4"/>
        <v>0</v>
      </c>
      <c r="O60" s="162">
        <f t="shared" si="5"/>
        <v>0</v>
      </c>
      <c r="P60" s="163" t="e">
        <f t="shared" si="6"/>
        <v>#REF!</v>
      </c>
      <c r="Q60" s="154">
        <f t="shared" si="13"/>
        <v>0</v>
      </c>
      <c r="R60" s="172" t="e">
        <f t="shared" si="13"/>
        <v>#REF!</v>
      </c>
      <c r="S60" s="52">
        <f t="shared" si="8"/>
        <v>0</v>
      </c>
      <c r="T60" s="174"/>
      <c r="U60" s="199"/>
      <c r="V60" s="219"/>
      <c r="W60" s="219"/>
      <c r="X60" s="197"/>
    </row>
    <row r="61" spans="1:24" s="31" customFormat="1" ht="15" customHeight="1">
      <c r="A61" s="27">
        <f t="shared" si="12"/>
        <v>52</v>
      </c>
      <c r="B61" s="46">
        <f>'-------НОВАЯ БАЗА'!B110</f>
        <v>0</v>
      </c>
      <c r="C61" s="47">
        <f>'-------НОВАЯ БАЗА'!D110</f>
        <v>0</v>
      </c>
      <c r="D61" s="48">
        <f>'-------НОВАЯ БАЗА'!E110</f>
        <v>0</v>
      </c>
      <c r="E61" s="48">
        <f>'-------НОВАЯ БАЗА'!F110</f>
        <v>0</v>
      </c>
      <c r="F61" s="140">
        <f>'-------НОВАЯ БАЗА'!G110</f>
        <v>0</v>
      </c>
      <c r="G61" s="143"/>
      <c r="H61" s="138"/>
      <c r="I61" s="144"/>
      <c r="J61" s="49"/>
      <c r="K61" s="50"/>
      <c r="L61" s="51" t="e">
        <f>VLOOKUP(A61,'-------НОВАЯ БАЗА'!$A$6:$AG$487,7+MATCH($L$9,СПИСОК_СТОЛБЦОВ_2,0),0)</f>
        <v>#REF!</v>
      </c>
      <c r="M61" s="162">
        <f t="shared" si="3"/>
        <v>0</v>
      </c>
      <c r="N61" s="163">
        <f t="shared" si="4"/>
        <v>0</v>
      </c>
      <c r="O61" s="162">
        <f t="shared" si="5"/>
        <v>0</v>
      </c>
      <c r="P61" s="163" t="e">
        <f t="shared" si="6"/>
        <v>#REF!</v>
      </c>
      <c r="Q61" s="154">
        <f t="shared" si="13"/>
        <v>0</v>
      </c>
      <c r="R61" s="172" t="e">
        <f t="shared" si="13"/>
        <v>#REF!</v>
      </c>
      <c r="S61" s="52">
        <f t="shared" si="8"/>
        <v>0</v>
      </c>
      <c r="T61" s="174"/>
      <c r="U61" s="199"/>
      <c r="V61" s="219"/>
      <c r="W61" s="219"/>
      <c r="X61" s="197"/>
    </row>
    <row r="62" spans="1:24" s="31" customFormat="1" ht="15" customHeight="1">
      <c r="A62" s="27">
        <f t="shared" si="12"/>
        <v>53</v>
      </c>
      <c r="B62" s="46">
        <f>'-------НОВАЯ БАЗА'!B111</f>
        <v>0</v>
      </c>
      <c r="C62" s="47">
        <f>'-------НОВАЯ БАЗА'!D111</f>
        <v>0</v>
      </c>
      <c r="D62" s="48">
        <f>'-------НОВАЯ БАЗА'!E111</f>
        <v>0</v>
      </c>
      <c r="E62" s="48">
        <f>'-------НОВАЯ БАЗА'!F111</f>
        <v>0</v>
      </c>
      <c r="F62" s="140">
        <f>'-------НОВАЯ БАЗА'!G111</f>
        <v>0</v>
      </c>
      <c r="G62" s="143"/>
      <c r="H62" s="138"/>
      <c r="I62" s="144"/>
      <c r="J62" s="49"/>
      <c r="K62" s="50"/>
      <c r="L62" s="51" t="e">
        <f>VLOOKUP(A62,'-------НОВАЯ БАЗА'!$A$6:$AG$487,7+MATCH($L$9,СПИСОК_СТОЛБЦОВ_2,0),0)</f>
        <v>#REF!</v>
      </c>
      <c r="M62" s="162">
        <f t="shared" si="3"/>
        <v>0</v>
      </c>
      <c r="N62" s="163">
        <f t="shared" si="4"/>
        <v>0</v>
      </c>
      <c r="O62" s="162">
        <f t="shared" si="5"/>
        <v>0</v>
      </c>
      <c r="P62" s="163" t="e">
        <f t="shared" si="6"/>
        <v>#REF!</v>
      </c>
      <c r="Q62" s="154">
        <f t="shared" si="13"/>
        <v>0</v>
      </c>
      <c r="R62" s="172" t="e">
        <f t="shared" si="13"/>
        <v>#REF!</v>
      </c>
      <c r="S62" s="52">
        <f t="shared" si="8"/>
        <v>0</v>
      </c>
      <c r="T62" s="174"/>
      <c r="U62" s="199"/>
      <c r="V62" s="219"/>
      <c r="W62" s="219"/>
      <c r="X62" s="197"/>
    </row>
    <row r="63" spans="1:24" s="31" customFormat="1" ht="15" customHeight="1">
      <c r="A63" s="27">
        <f t="shared" si="12"/>
        <v>54</v>
      </c>
      <c r="B63" s="46">
        <f>'-------НОВАЯ БАЗА'!B112</f>
        <v>0</v>
      </c>
      <c r="C63" s="47">
        <f>'-------НОВАЯ БАЗА'!D112</f>
        <v>0</v>
      </c>
      <c r="D63" s="48">
        <f>'-------НОВАЯ БАЗА'!E112</f>
        <v>0</v>
      </c>
      <c r="E63" s="48">
        <f>'-------НОВАЯ БАЗА'!F112</f>
        <v>0</v>
      </c>
      <c r="F63" s="140">
        <f>'-------НОВАЯ БАЗА'!G112</f>
        <v>0</v>
      </c>
      <c r="G63" s="143"/>
      <c r="H63" s="138"/>
      <c r="I63" s="144"/>
      <c r="J63" s="49"/>
      <c r="K63" s="50"/>
      <c r="L63" s="51" t="e">
        <f>VLOOKUP(A63,'-------НОВАЯ БАЗА'!$A$6:$AG$487,7+MATCH($L$9,СПИСОК_СТОЛБЦОВ_2,0),0)</f>
        <v>#REF!</v>
      </c>
      <c r="M63" s="162">
        <f t="shared" si="3"/>
        <v>0</v>
      </c>
      <c r="N63" s="163">
        <f t="shared" si="4"/>
        <v>0</v>
      </c>
      <c r="O63" s="162">
        <f t="shared" si="5"/>
        <v>0</v>
      </c>
      <c r="P63" s="163" t="e">
        <f t="shared" si="6"/>
        <v>#REF!</v>
      </c>
      <c r="Q63" s="154">
        <f t="shared" si="13"/>
        <v>0</v>
      </c>
      <c r="R63" s="172" t="e">
        <f t="shared" si="13"/>
        <v>#REF!</v>
      </c>
      <c r="S63" s="52">
        <f t="shared" si="8"/>
        <v>0</v>
      </c>
      <c r="T63" s="174"/>
      <c r="U63" s="199"/>
      <c r="V63" s="219"/>
      <c r="W63" s="219"/>
      <c r="X63" s="197"/>
    </row>
    <row r="64" spans="1:24" s="31" customFormat="1" ht="15" customHeight="1">
      <c r="A64" s="27">
        <f t="shared" si="12"/>
        <v>55</v>
      </c>
      <c r="B64" s="46">
        <f>'-------НОВАЯ БАЗА'!B113</f>
        <v>0</v>
      </c>
      <c r="C64" s="47">
        <f>'-------НОВАЯ БАЗА'!D113</f>
        <v>0</v>
      </c>
      <c r="D64" s="48">
        <f>'-------НОВАЯ БАЗА'!E113</f>
        <v>0</v>
      </c>
      <c r="E64" s="48">
        <f>'-------НОВАЯ БАЗА'!F113</f>
        <v>0</v>
      </c>
      <c r="F64" s="140">
        <f>'-------НОВАЯ БАЗА'!G113</f>
        <v>0</v>
      </c>
      <c r="G64" s="143"/>
      <c r="H64" s="138"/>
      <c r="I64" s="144"/>
      <c r="J64" s="49"/>
      <c r="K64" s="50"/>
      <c r="L64" s="51" t="e">
        <f>VLOOKUP(A64,'-------НОВАЯ БАЗА'!$A$6:$AG$487,7+MATCH($L$9,СПИСОК_СТОЛБЦОВ_2,0),0)</f>
        <v>#REF!</v>
      </c>
      <c r="M64" s="162">
        <f t="shared" si="3"/>
        <v>0</v>
      </c>
      <c r="N64" s="163">
        <f t="shared" si="4"/>
        <v>0</v>
      </c>
      <c r="O64" s="162">
        <f t="shared" si="5"/>
        <v>0</v>
      </c>
      <c r="P64" s="163" t="e">
        <f t="shared" si="6"/>
        <v>#REF!</v>
      </c>
      <c r="Q64" s="154">
        <f t="shared" si="13"/>
        <v>0</v>
      </c>
      <c r="R64" s="172" t="e">
        <f t="shared" si="13"/>
        <v>#REF!</v>
      </c>
      <c r="S64" s="52">
        <f t="shared" si="8"/>
        <v>0</v>
      </c>
      <c r="T64" s="174"/>
      <c r="U64" s="199"/>
      <c r="V64" s="219"/>
      <c r="W64" s="219"/>
      <c r="X64" s="197"/>
    </row>
    <row r="65" spans="1:30" s="31" customFormat="1" ht="15" customHeight="1">
      <c r="A65" s="27">
        <f t="shared" si="12"/>
        <v>56</v>
      </c>
      <c r="B65" s="46">
        <f>'-------НОВАЯ БАЗА'!B114</f>
        <v>0</v>
      </c>
      <c r="C65" s="47">
        <f>'-------НОВАЯ БАЗА'!D114</f>
        <v>0</v>
      </c>
      <c r="D65" s="48">
        <f>'-------НОВАЯ БАЗА'!E114</f>
        <v>0</v>
      </c>
      <c r="E65" s="48">
        <f>'-------НОВАЯ БАЗА'!F114</f>
        <v>0</v>
      </c>
      <c r="F65" s="140">
        <f>'-------НОВАЯ БАЗА'!G114</f>
        <v>0</v>
      </c>
      <c r="G65" s="143"/>
      <c r="H65" s="138"/>
      <c r="I65" s="144"/>
      <c r="J65" s="49"/>
      <c r="K65" s="50"/>
      <c r="L65" s="51" t="e">
        <f>VLOOKUP(A65,'-------НОВАЯ БАЗА'!$A$6:$AG$487,7+MATCH($L$9,СПИСОК_СТОЛБЦОВ_2,0),0)</f>
        <v>#REF!</v>
      </c>
      <c r="M65" s="162">
        <f t="shared" si="3"/>
        <v>0</v>
      </c>
      <c r="N65" s="163">
        <f t="shared" si="4"/>
        <v>0</v>
      </c>
      <c r="O65" s="162">
        <f t="shared" si="5"/>
        <v>0</v>
      </c>
      <c r="P65" s="163" t="e">
        <f t="shared" si="6"/>
        <v>#REF!</v>
      </c>
      <c r="Q65" s="154">
        <f t="shared" si="13"/>
        <v>0</v>
      </c>
      <c r="R65" s="172" t="e">
        <f t="shared" si="13"/>
        <v>#REF!</v>
      </c>
      <c r="S65" s="52">
        <f t="shared" si="8"/>
        <v>0</v>
      </c>
      <c r="T65" s="174"/>
      <c r="U65" s="199"/>
      <c r="V65" s="219"/>
      <c r="W65" s="219"/>
      <c r="X65" s="197"/>
    </row>
    <row r="66" spans="1:30" s="31" customFormat="1" ht="15" customHeight="1">
      <c r="A66" s="27">
        <f t="shared" si="12"/>
        <v>57</v>
      </c>
      <c r="B66" s="46">
        <f>'-------НОВАЯ БАЗА'!B115</f>
        <v>0</v>
      </c>
      <c r="C66" s="47">
        <f>'-------НОВАЯ БАЗА'!D115</f>
        <v>0</v>
      </c>
      <c r="D66" s="48">
        <f>'-------НОВАЯ БАЗА'!E115</f>
        <v>0</v>
      </c>
      <c r="E66" s="48">
        <f>'-------НОВАЯ БАЗА'!F115</f>
        <v>0</v>
      </c>
      <c r="F66" s="140">
        <f>'-------НОВАЯ БАЗА'!G115</f>
        <v>0</v>
      </c>
      <c r="G66" s="143"/>
      <c r="H66" s="138"/>
      <c r="I66" s="144"/>
      <c r="J66" s="49"/>
      <c r="K66" s="50"/>
      <c r="L66" s="51" t="e">
        <f>VLOOKUP(A66,'-------НОВАЯ БАЗА'!$A$6:$AG$487,7+MATCH($L$9,СПИСОК_СТОЛБЦОВ_2,0),0)</f>
        <v>#REF!</v>
      </c>
      <c r="M66" s="162">
        <f t="shared" si="3"/>
        <v>0</v>
      </c>
      <c r="N66" s="163">
        <f t="shared" si="4"/>
        <v>0</v>
      </c>
      <c r="O66" s="162">
        <f t="shared" si="5"/>
        <v>0</v>
      </c>
      <c r="P66" s="163" t="e">
        <f t="shared" si="6"/>
        <v>#REF!</v>
      </c>
      <c r="Q66" s="154">
        <f t="shared" si="13"/>
        <v>0</v>
      </c>
      <c r="R66" s="172" t="e">
        <f t="shared" si="13"/>
        <v>#REF!</v>
      </c>
      <c r="S66" s="52">
        <f t="shared" si="8"/>
        <v>0</v>
      </c>
      <c r="T66" s="174"/>
      <c r="U66" s="199"/>
      <c r="V66" s="219"/>
      <c r="W66" s="219"/>
      <c r="X66" s="197"/>
    </row>
    <row r="67" spans="1:30" s="31" customFormat="1" ht="15" customHeight="1">
      <c r="A67" s="27">
        <f t="shared" si="12"/>
        <v>58</v>
      </c>
      <c r="B67" s="46">
        <f>'-------НОВАЯ БАЗА'!B116</f>
        <v>0</v>
      </c>
      <c r="C67" s="47">
        <f>'-------НОВАЯ БАЗА'!D116</f>
        <v>0</v>
      </c>
      <c r="D67" s="48">
        <f>'-------НОВАЯ БАЗА'!E116</f>
        <v>0</v>
      </c>
      <c r="E67" s="48">
        <f>'-------НОВАЯ БАЗА'!F116</f>
        <v>0</v>
      </c>
      <c r="F67" s="140">
        <f>'-------НОВАЯ БАЗА'!G116</f>
        <v>0</v>
      </c>
      <c r="G67" s="143"/>
      <c r="H67" s="138"/>
      <c r="I67" s="144"/>
      <c r="J67" s="49"/>
      <c r="K67" s="50"/>
      <c r="L67" s="51" t="e">
        <f>VLOOKUP(A67,'-------НОВАЯ БАЗА'!$A$6:$AG$487,7+MATCH($L$9,СПИСОК_СТОЛБЦОВ_2,0),0)</f>
        <v>#REF!</v>
      </c>
      <c r="M67" s="162">
        <f t="shared" si="3"/>
        <v>0</v>
      </c>
      <c r="N67" s="163">
        <f t="shared" si="4"/>
        <v>0</v>
      </c>
      <c r="O67" s="162">
        <f t="shared" si="5"/>
        <v>0</v>
      </c>
      <c r="P67" s="163" t="e">
        <f t="shared" si="6"/>
        <v>#REF!</v>
      </c>
      <c r="Q67" s="154">
        <f t="shared" si="13"/>
        <v>0</v>
      </c>
      <c r="R67" s="172" t="e">
        <f t="shared" si="13"/>
        <v>#REF!</v>
      </c>
      <c r="S67" s="52">
        <f t="shared" si="8"/>
        <v>0</v>
      </c>
      <c r="T67" s="174"/>
      <c r="U67" s="199"/>
      <c r="V67" s="219"/>
      <c r="W67" s="219"/>
      <c r="X67" s="197"/>
    </row>
    <row r="68" spans="1:30" s="31" customFormat="1" ht="15" customHeight="1">
      <c r="A68" s="27">
        <f t="shared" si="12"/>
        <v>59</v>
      </c>
      <c r="B68" s="46">
        <f>'-------НОВАЯ БАЗА'!B117</f>
        <v>0</v>
      </c>
      <c r="C68" s="47">
        <f>'-------НОВАЯ БАЗА'!D117</f>
        <v>0</v>
      </c>
      <c r="D68" s="48">
        <f>'-------НОВАЯ БАЗА'!E117</f>
        <v>0</v>
      </c>
      <c r="E68" s="48">
        <f>'-------НОВАЯ БАЗА'!F117</f>
        <v>0</v>
      </c>
      <c r="F68" s="140">
        <f>'-------НОВАЯ БАЗА'!G117</f>
        <v>0</v>
      </c>
      <c r="G68" s="143"/>
      <c r="H68" s="138"/>
      <c r="I68" s="144"/>
      <c r="J68" s="49"/>
      <c r="K68" s="50"/>
      <c r="L68" s="51"/>
      <c r="M68" s="162">
        <f t="shared" si="3"/>
        <v>0</v>
      </c>
      <c r="N68" s="163">
        <f t="shared" si="4"/>
        <v>0</v>
      </c>
      <c r="O68" s="162">
        <f t="shared" si="5"/>
        <v>0</v>
      </c>
      <c r="P68" s="163">
        <f t="shared" si="6"/>
        <v>0</v>
      </c>
      <c r="Q68" s="154">
        <f t="shared" si="13"/>
        <v>0</v>
      </c>
      <c r="R68" s="172">
        <f t="shared" si="13"/>
        <v>0</v>
      </c>
      <c r="S68" s="52">
        <f t="shared" si="8"/>
        <v>0</v>
      </c>
      <c r="T68" s="174"/>
      <c r="U68" s="199"/>
      <c r="V68" s="219"/>
      <c r="W68" s="219"/>
      <c r="X68" s="197"/>
    </row>
    <row r="69" spans="1:30" s="31" customFormat="1" ht="15" customHeight="1">
      <c r="A69" s="27"/>
      <c r="B69" s="46"/>
      <c r="C69" s="47"/>
      <c r="D69" s="48"/>
      <c r="E69" s="48"/>
      <c r="F69" s="140"/>
      <c r="G69" s="145"/>
      <c r="H69" s="138"/>
      <c r="I69" s="144"/>
      <c r="J69" s="49"/>
      <c r="K69" s="50"/>
      <c r="L69" s="51"/>
      <c r="M69" s="162"/>
      <c r="N69" s="163"/>
      <c r="O69" s="162"/>
      <c r="P69" s="163"/>
      <c r="Q69" s="154"/>
      <c r="R69" s="172"/>
      <c r="S69" s="198"/>
      <c r="T69" s="174"/>
      <c r="U69" s="199"/>
      <c r="V69" s="219"/>
      <c r="W69" s="219"/>
      <c r="X69" s="197"/>
    </row>
    <row r="70" spans="1:30" s="31" customFormat="1" ht="15" customHeight="1">
      <c r="A70" s="27"/>
      <c r="B70" s="46"/>
      <c r="C70" s="47"/>
      <c r="D70" s="48"/>
      <c r="E70" s="48"/>
      <c r="F70" s="140"/>
      <c r="G70" s="145"/>
      <c r="H70" s="138"/>
      <c r="I70" s="144"/>
      <c r="J70" s="49"/>
      <c r="K70" s="50"/>
      <c r="L70" s="51"/>
      <c r="M70" s="162"/>
      <c r="N70" s="163"/>
      <c r="O70" s="162"/>
      <c r="P70" s="163"/>
      <c r="Q70" s="154"/>
      <c r="R70" s="172"/>
      <c r="S70" s="198"/>
      <c r="T70" s="174"/>
      <c r="U70" s="199"/>
      <c r="V70" s="219"/>
      <c r="W70" s="219"/>
      <c r="X70" s="197"/>
    </row>
    <row r="71" spans="1:30" s="31" customFormat="1" ht="15" customHeight="1">
      <c r="A71" s="27"/>
      <c r="B71" s="46"/>
      <c r="C71" s="47"/>
      <c r="D71" s="48"/>
      <c r="E71" s="48"/>
      <c r="F71" s="140"/>
      <c r="G71" s="145"/>
      <c r="H71" s="138"/>
      <c r="I71" s="144"/>
      <c r="J71" s="49"/>
      <c r="K71" s="50"/>
      <c r="L71" s="51"/>
      <c r="M71" s="162"/>
      <c r="N71" s="163"/>
      <c r="O71" s="162"/>
      <c r="P71" s="163"/>
      <c r="Q71" s="154"/>
      <c r="R71" s="172"/>
      <c r="S71" s="198"/>
      <c r="T71" s="174"/>
      <c r="U71" s="199"/>
      <c r="V71" s="219"/>
      <c r="W71" s="219"/>
      <c r="X71" s="197"/>
    </row>
    <row r="72" spans="1:30" s="31" customFormat="1" ht="15" customHeight="1">
      <c r="A72" s="27" t="e">
        <f>#REF!+1</f>
        <v>#REF!</v>
      </c>
      <c r="B72" s="46"/>
      <c r="C72" s="47"/>
      <c r="D72" s="48"/>
      <c r="E72" s="48"/>
      <c r="F72" s="140"/>
      <c r="G72" s="145"/>
      <c r="H72" s="138"/>
      <c r="I72" s="144"/>
      <c r="J72" s="49"/>
      <c r="K72" s="50"/>
      <c r="L72" s="51"/>
      <c r="M72" s="162"/>
      <c r="N72" s="163"/>
      <c r="O72" s="162"/>
      <c r="P72" s="163"/>
      <c r="Q72" s="154"/>
      <c r="R72" s="172"/>
      <c r="S72" s="54"/>
      <c r="T72" s="174"/>
      <c r="U72" s="53"/>
      <c r="V72" s="220"/>
      <c r="W72" s="220"/>
      <c r="X72" s="197">
        <f t="shared" ref="X72:X135" si="14">VLOOKUP(F72,AB:AD,3,0)</f>
        <v>0</v>
      </c>
      <c r="Y72" s="31" t="b">
        <f t="shared" ref="Y72:Y145" si="15">U72=X72</f>
        <v>1</v>
      </c>
      <c r="AB72" s="31">
        <v>4633037132</v>
      </c>
      <c r="AC72" s="31" t="s">
        <v>154</v>
      </c>
      <c r="AD72" s="31" t="s">
        <v>136</v>
      </c>
    </row>
    <row r="73" spans="1:30" s="31" customFormat="1" ht="15" customHeight="1">
      <c r="A73" s="27" t="e">
        <f t="shared" ref="A73:A109" si="16">A72+1</f>
        <v>#REF!</v>
      </c>
      <c r="B73" s="46"/>
      <c r="C73" s="47"/>
      <c r="D73" s="48"/>
      <c r="E73" s="48"/>
      <c r="F73" s="140"/>
      <c r="G73" s="143"/>
      <c r="H73" s="138"/>
      <c r="I73" s="144"/>
      <c r="J73" s="49"/>
      <c r="K73" s="50"/>
      <c r="L73" s="51"/>
      <c r="M73" s="162"/>
      <c r="N73" s="163"/>
      <c r="O73" s="162"/>
      <c r="P73" s="163"/>
      <c r="Q73" s="154"/>
      <c r="R73" s="172"/>
      <c r="S73" s="54"/>
      <c r="T73" s="174"/>
      <c r="U73" s="53"/>
      <c r="V73" s="220"/>
      <c r="W73" s="220"/>
      <c r="X73" s="197">
        <f t="shared" si="14"/>
        <v>0</v>
      </c>
      <c r="Y73" s="31" t="b">
        <f t="shared" si="15"/>
        <v>1</v>
      </c>
      <c r="AB73" s="31">
        <v>0</v>
      </c>
    </row>
    <row r="74" spans="1:30" s="31" customFormat="1" ht="15" customHeight="1">
      <c r="A74" s="27" t="e">
        <f t="shared" si="16"/>
        <v>#REF!</v>
      </c>
      <c r="B74" s="46"/>
      <c r="C74" s="47"/>
      <c r="D74" s="48"/>
      <c r="E74" s="48"/>
      <c r="F74" s="140"/>
      <c r="G74" s="143"/>
      <c r="H74" s="138"/>
      <c r="I74" s="144"/>
      <c r="J74" s="49"/>
      <c r="K74" s="50"/>
      <c r="L74" s="51"/>
      <c r="M74" s="162"/>
      <c r="N74" s="163"/>
      <c r="O74" s="162"/>
      <c r="P74" s="163"/>
      <c r="Q74" s="154"/>
      <c r="R74" s="172"/>
      <c r="S74" s="54"/>
      <c r="T74" s="174"/>
      <c r="U74" s="53"/>
      <c r="V74" s="220"/>
      <c r="W74" s="220"/>
      <c r="X74" s="197">
        <f t="shared" si="14"/>
        <v>0</v>
      </c>
      <c r="Y74" s="31" t="b">
        <f t="shared" si="15"/>
        <v>1</v>
      </c>
      <c r="AB74" s="31">
        <v>0</v>
      </c>
    </row>
    <row r="75" spans="1:30" s="31" customFormat="1" ht="15" customHeight="1">
      <c r="A75" s="27" t="e">
        <f t="shared" si="16"/>
        <v>#REF!</v>
      </c>
      <c r="B75" s="46"/>
      <c r="C75" s="47"/>
      <c r="D75" s="48"/>
      <c r="E75" s="48"/>
      <c r="F75" s="140"/>
      <c r="G75" s="143"/>
      <c r="H75" s="138"/>
      <c r="I75" s="144"/>
      <c r="J75" s="49"/>
      <c r="K75" s="50"/>
      <c r="L75" s="51"/>
      <c r="M75" s="162"/>
      <c r="N75" s="163"/>
      <c r="O75" s="162"/>
      <c r="P75" s="163"/>
      <c r="Q75" s="154"/>
      <c r="R75" s="172"/>
      <c r="S75" s="54"/>
      <c r="T75" s="174"/>
      <c r="U75" s="53"/>
      <c r="V75" s="220"/>
      <c r="W75" s="220"/>
      <c r="X75" s="197">
        <f t="shared" si="14"/>
        <v>0</v>
      </c>
      <c r="Y75" s="31" t="b">
        <f t="shared" si="15"/>
        <v>1</v>
      </c>
      <c r="AB75" s="31">
        <v>0</v>
      </c>
    </row>
    <row r="76" spans="1:30" s="31" customFormat="1" ht="15" customHeight="1">
      <c r="A76" s="27" t="e">
        <f t="shared" si="16"/>
        <v>#REF!</v>
      </c>
      <c r="B76" s="46"/>
      <c r="C76" s="47"/>
      <c r="D76" s="48"/>
      <c r="E76" s="48"/>
      <c r="F76" s="140"/>
      <c r="G76" s="143"/>
      <c r="H76" s="138"/>
      <c r="I76" s="144"/>
      <c r="J76" s="49"/>
      <c r="K76" s="50"/>
      <c r="L76" s="51"/>
      <c r="M76" s="162"/>
      <c r="N76" s="163"/>
      <c r="O76" s="162"/>
      <c r="P76" s="163"/>
      <c r="Q76" s="154"/>
      <c r="R76" s="172"/>
      <c r="S76" s="54"/>
      <c r="T76" s="174"/>
      <c r="U76" s="53"/>
      <c r="V76" s="220"/>
      <c r="W76" s="220"/>
      <c r="X76" s="197">
        <f t="shared" si="14"/>
        <v>0</v>
      </c>
      <c r="Y76" s="31" t="b">
        <f t="shared" si="15"/>
        <v>1</v>
      </c>
      <c r="AB76" s="31">
        <v>0</v>
      </c>
    </row>
    <row r="77" spans="1:30" s="31" customFormat="1" ht="15" customHeight="1">
      <c r="A77" s="27" t="e">
        <f t="shared" si="16"/>
        <v>#REF!</v>
      </c>
      <c r="B77" s="46"/>
      <c r="C77" s="47"/>
      <c r="D77" s="48"/>
      <c r="E77" s="48"/>
      <c r="F77" s="140"/>
      <c r="G77" s="143"/>
      <c r="H77" s="138"/>
      <c r="I77" s="144"/>
      <c r="J77" s="49"/>
      <c r="K77" s="50"/>
      <c r="L77" s="51"/>
      <c r="M77" s="162"/>
      <c r="N77" s="163"/>
      <c r="O77" s="162"/>
      <c r="P77" s="163"/>
      <c r="Q77" s="154"/>
      <c r="R77" s="172"/>
      <c r="S77" s="54"/>
      <c r="T77" s="174"/>
      <c r="U77" s="53"/>
      <c r="V77" s="220"/>
      <c r="W77" s="220"/>
      <c r="X77" s="197">
        <f t="shared" si="14"/>
        <v>0</v>
      </c>
      <c r="Y77" s="31" t="b">
        <f t="shared" si="15"/>
        <v>1</v>
      </c>
      <c r="AB77" s="31">
        <v>0</v>
      </c>
    </row>
    <row r="78" spans="1:30" s="31" customFormat="1" ht="15" customHeight="1">
      <c r="A78" s="27" t="e">
        <f t="shared" si="16"/>
        <v>#REF!</v>
      </c>
      <c r="B78" s="46"/>
      <c r="C78" s="47"/>
      <c r="D78" s="48"/>
      <c r="E78" s="48"/>
      <c r="F78" s="140"/>
      <c r="G78" s="143"/>
      <c r="H78" s="138"/>
      <c r="I78" s="144"/>
      <c r="J78" s="49"/>
      <c r="K78" s="50"/>
      <c r="L78" s="51"/>
      <c r="M78" s="162"/>
      <c r="N78" s="163"/>
      <c r="O78" s="162"/>
      <c r="P78" s="163"/>
      <c r="Q78" s="154"/>
      <c r="R78" s="172"/>
      <c r="S78" s="54"/>
      <c r="T78" s="174"/>
      <c r="U78" s="53"/>
      <c r="V78" s="220"/>
      <c r="W78" s="220"/>
      <c r="X78" s="197">
        <f t="shared" si="14"/>
        <v>0</v>
      </c>
      <c r="Y78" s="31" t="b">
        <f t="shared" si="15"/>
        <v>1</v>
      </c>
      <c r="AB78" s="31">
        <v>0</v>
      </c>
    </row>
    <row r="79" spans="1:30" s="31" customFormat="1" ht="15" customHeight="1">
      <c r="A79" s="27" t="e">
        <f t="shared" si="16"/>
        <v>#REF!</v>
      </c>
      <c r="B79" s="46"/>
      <c r="C79" s="47"/>
      <c r="D79" s="48"/>
      <c r="E79" s="48"/>
      <c r="F79" s="140"/>
      <c r="G79" s="143"/>
      <c r="H79" s="138"/>
      <c r="I79" s="144"/>
      <c r="J79" s="49"/>
      <c r="K79" s="50"/>
      <c r="L79" s="51"/>
      <c r="M79" s="162"/>
      <c r="N79" s="163"/>
      <c r="O79" s="162"/>
      <c r="P79" s="163"/>
      <c r="Q79" s="154"/>
      <c r="R79" s="172"/>
      <c r="S79" s="54"/>
      <c r="T79" s="174"/>
      <c r="U79" s="53"/>
      <c r="V79" s="220"/>
      <c r="W79" s="220"/>
      <c r="X79" s="197">
        <f t="shared" si="14"/>
        <v>0</v>
      </c>
      <c r="Y79" s="31" t="b">
        <f t="shared" si="15"/>
        <v>1</v>
      </c>
      <c r="AB79" s="31">
        <v>0</v>
      </c>
    </row>
    <row r="80" spans="1:30" s="31" customFormat="1" ht="15" customHeight="1">
      <c r="A80" s="27" t="e">
        <f t="shared" si="16"/>
        <v>#REF!</v>
      </c>
      <c r="B80" s="46"/>
      <c r="C80" s="47"/>
      <c r="D80" s="48"/>
      <c r="E80" s="48"/>
      <c r="F80" s="140"/>
      <c r="G80" s="145"/>
      <c r="H80" s="138"/>
      <c r="I80" s="144"/>
      <c r="J80" s="49"/>
      <c r="K80" s="50"/>
      <c r="L80" s="51"/>
      <c r="M80" s="162"/>
      <c r="N80" s="163"/>
      <c r="O80" s="162"/>
      <c r="P80" s="163"/>
      <c r="Q80" s="154"/>
      <c r="R80" s="172"/>
      <c r="S80" s="54"/>
      <c r="T80" s="174"/>
      <c r="U80" s="53"/>
      <c r="V80" s="220"/>
      <c r="W80" s="220"/>
      <c r="X80" s="197">
        <f t="shared" si="14"/>
        <v>0</v>
      </c>
      <c r="Y80" s="31" t="b">
        <f t="shared" si="15"/>
        <v>1</v>
      </c>
      <c r="AB80" s="31">
        <v>0</v>
      </c>
    </row>
    <row r="81" spans="1:28" s="31" customFormat="1" ht="15" customHeight="1">
      <c r="A81" s="27" t="e">
        <f t="shared" si="16"/>
        <v>#REF!</v>
      </c>
      <c r="B81" s="46"/>
      <c r="C81" s="47"/>
      <c r="D81" s="48"/>
      <c r="E81" s="48"/>
      <c r="F81" s="140"/>
      <c r="G81" s="145"/>
      <c r="H81" s="138"/>
      <c r="I81" s="144"/>
      <c r="J81" s="49"/>
      <c r="K81" s="50"/>
      <c r="L81" s="51"/>
      <c r="M81" s="162"/>
      <c r="N81" s="163"/>
      <c r="O81" s="162"/>
      <c r="P81" s="163"/>
      <c r="Q81" s="154"/>
      <c r="R81" s="172"/>
      <c r="S81" s="54"/>
      <c r="T81" s="174"/>
      <c r="U81" s="53"/>
      <c r="V81" s="220"/>
      <c r="W81" s="220"/>
      <c r="X81" s="197">
        <f t="shared" si="14"/>
        <v>0</v>
      </c>
      <c r="Y81" s="31" t="b">
        <f t="shared" si="15"/>
        <v>1</v>
      </c>
      <c r="AB81" s="31">
        <v>0</v>
      </c>
    </row>
    <row r="82" spans="1:28" s="31" customFormat="1" ht="15" customHeight="1">
      <c r="A82" s="27" t="e">
        <f t="shared" si="16"/>
        <v>#REF!</v>
      </c>
      <c r="B82" s="46"/>
      <c r="C82" s="47"/>
      <c r="D82" s="48"/>
      <c r="E82" s="48"/>
      <c r="F82" s="140"/>
      <c r="G82" s="145"/>
      <c r="H82" s="138"/>
      <c r="I82" s="144"/>
      <c r="J82" s="49"/>
      <c r="K82" s="50"/>
      <c r="L82" s="51"/>
      <c r="M82" s="162"/>
      <c r="N82" s="163"/>
      <c r="O82" s="162"/>
      <c r="P82" s="163"/>
      <c r="Q82" s="154"/>
      <c r="R82" s="172"/>
      <c r="S82" s="54"/>
      <c r="T82" s="174"/>
      <c r="U82" s="53"/>
      <c r="V82" s="220"/>
      <c r="W82" s="220"/>
      <c r="X82" s="197">
        <f t="shared" si="14"/>
        <v>0</v>
      </c>
      <c r="Y82" s="31" t="b">
        <f t="shared" si="15"/>
        <v>1</v>
      </c>
      <c r="AB82" s="31">
        <v>0</v>
      </c>
    </row>
    <row r="83" spans="1:28" s="31" customFormat="1" ht="15" customHeight="1">
      <c r="A83" s="27" t="e">
        <f t="shared" si="16"/>
        <v>#REF!</v>
      </c>
      <c r="B83" s="46"/>
      <c r="C83" s="47"/>
      <c r="D83" s="48"/>
      <c r="E83" s="48"/>
      <c r="F83" s="140"/>
      <c r="G83" s="145"/>
      <c r="H83" s="138"/>
      <c r="I83" s="144"/>
      <c r="J83" s="49"/>
      <c r="K83" s="50"/>
      <c r="L83" s="51"/>
      <c r="M83" s="162"/>
      <c r="N83" s="163"/>
      <c r="O83" s="162"/>
      <c r="P83" s="163"/>
      <c r="Q83" s="154"/>
      <c r="R83" s="172"/>
      <c r="S83" s="54"/>
      <c r="T83" s="174"/>
      <c r="U83" s="53"/>
      <c r="V83" s="220"/>
      <c r="W83" s="220"/>
      <c r="X83" s="197">
        <f t="shared" si="14"/>
        <v>0</v>
      </c>
      <c r="Y83" s="31" t="b">
        <f t="shared" si="15"/>
        <v>1</v>
      </c>
      <c r="AB83" s="31">
        <v>0</v>
      </c>
    </row>
    <row r="84" spans="1:28" s="31" customFormat="1" ht="15" customHeight="1">
      <c r="A84" s="27" t="e">
        <f t="shared" si="16"/>
        <v>#REF!</v>
      </c>
      <c r="B84" s="46"/>
      <c r="C84" s="47"/>
      <c r="D84" s="48"/>
      <c r="E84" s="48"/>
      <c r="F84" s="140"/>
      <c r="G84" s="145"/>
      <c r="H84" s="138"/>
      <c r="I84" s="144"/>
      <c r="J84" s="49"/>
      <c r="K84" s="50"/>
      <c r="L84" s="51"/>
      <c r="M84" s="162"/>
      <c r="N84" s="163"/>
      <c r="O84" s="162"/>
      <c r="P84" s="163"/>
      <c r="Q84" s="154"/>
      <c r="R84" s="172"/>
      <c r="S84" s="54"/>
      <c r="T84" s="174"/>
      <c r="U84" s="53"/>
      <c r="V84" s="220"/>
      <c r="W84" s="220"/>
      <c r="X84" s="197">
        <f t="shared" si="14"/>
        <v>0</v>
      </c>
      <c r="Y84" s="31" t="b">
        <f t="shared" si="15"/>
        <v>1</v>
      </c>
      <c r="AB84" s="31">
        <v>0</v>
      </c>
    </row>
    <row r="85" spans="1:28" s="31" customFormat="1" ht="15" customHeight="1">
      <c r="A85" s="27" t="e">
        <f t="shared" si="16"/>
        <v>#REF!</v>
      </c>
      <c r="B85" s="46"/>
      <c r="C85" s="47"/>
      <c r="D85" s="48"/>
      <c r="E85" s="48"/>
      <c r="F85" s="140"/>
      <c r="G85" s="145"/>
      <c r="H85" s="138"/>
      <c r="I85" s="144"/>
      <c r="J85" s="49"/>
      <c r="K85" s="50"/>
      <c r="L85" s="51"/>
      <c r="M85" s="162"/>
      <c r="N85" s="163"/>
      <c r="O85" s="162"/>
      <c r="P85" s="163"/>
      <c r="Q85" s="154"/>
      <c r="R85" s="172"/>
      <c r="S85" s="54"/>
      <c r="T85" s="174"/>
      <c r="U85" s="53"/>
      <c r="V85" s="220"/>
      <c r="W85" s="220"/>
      <c r="X85" s="197">
        <f t="shared" si="14"/>
        <v>0</v>
      </c>
      <c r="Y85" s="31" t="b">
        <f t="shared" si="15"/>
        <v>1</v>
      </c>
      <c r="AB85" s="31">
        <v>0</v>
      </c>
    </row>
    <row r="86" spans="1:28" s="31" customFormat="1" ht="15" customHeight="1">
      <c r="A86" s="27" t="e">
        <f t="shared" si="16"/>
        <v>#REF!</v>
      </c>
      <c r="B86" s="46"/>
      <c r="C86" s="47"/>
      <c r="D86" s="48"/>
      <c r="E86" s="48"/>
      <c r="F86" s="140"/>
      <c r="G86" s="145"/>
      <c r="H86" s="138"/>
      <c r="I86" s="144"/>
      <c r="J86" s="49"/>
      <c r="K86" s="50"/>
      <c r="L86" s="51"/>
      <c r="M86" s="162"/>
      <c r="N86" s="163"/>
      <c r="O86" s="162"/>
      <c r="P86" s="163"/>
      <c r="Q86" s="154"/>
      <c r="R86" s="172"/>
      <c r="S86" s="54"/>
      <c r="T86" s="174"/>
      <c r="U86" s="53"/>
      <c r="V86" s="220"/>
      <c r="W86" s="220"/>
      <c r="X86" s="197">
        <f t="shared" si="14"/>
        <v>0</v>
      </c>
      <c r="Y86" s="31" t="b">
        <f t="shared" si="15"/>
        <v>1</v>
      </c>
      <c r="AB86" s="31">
        <v>0</v>
      </c>
    </row>
    <row r="87" spans="1:28" s="31" customFormat="1" ht="15" customHeight="1">
      <c r="A87" s="27" t="e">
        <f t="shared" si="16"/>
        <v>#REF!</v>
      </c>
      <c r="B87" s="46"/>
      <c r="C87" s="47"/>
      <c r="D87" s="48"/>
      <c r="E87" s="48"/>
      <c r="F87" s="140"/>
      <c r="G87" s="145"/>
      <c r="H87" s="138"/>
      <c r="I87" s="144"/>
      <c r="J87" s="49"/>
      <c r="K87" s="50"/>
      <c r="L87" s="51"/>
      <c r="M87" s="162"/>
      <c r="N87" s="163"/>
      <c r="O87" s="162"/>
      <c r="P87" s="163"/>
      <c r="Q87" s="154"/>
      <c r="R87" s="172"/>
      <c r="S87" s="54"/>
      <c r="T87" s="174"/>
      <c r="U87" s="53"/>
      <c r="V87" s="220"/>
      <c r="W87" s="220"/>
      <c r="X87" s="197">
        <f t="shared" si="14"/>
        <v>0</v>
      </c>
      <c r="Y87" s="31" t="b">
        <f t="shared" si="15"/>
        <v>1</v>
      </c>
      <c r="AB87" s="31">
        <v>0</v>
      </c>
    </row>
    <row r="88" spans="1:28" s="31" customFormat="1" ht="15" customHeight="1">
      <c r="A88" s="27" t="e">
        <f t="shared" si="16"/>
        <v>#REF!</v>
      </c>
      <c r="B88" s="46"/>
      <c r="C88" s="47"/>
      <c r="D88" s="48"/>
      <c r="E88" s="48"/>
      <c r="F88" s="140"/>
      <c r="G88" s="145"/>
      <c r="H88" s="138"/>
      <c r="I88" s="144"/>
      <c r="J88" s="49"/>
      <c r="K88" s="50"/>
      <c r="L88" s="51"/>
      <c r="M88" s="162"/>
      <c r="N88" s="163"/>
      <c r="O88" s="162"/>
      <c r="P88" s="163"/>
      <c r="Q88" s="154"/>
      <c r="R88" s="172"/>
      <c r="S88" s="54"/>
      <c r="T88" s="174"/>
      <c r="U88" s="53"/>
      <c r="V88" s="220"/>
      <c r="W88" s="220"/>
      <c r="X88" s="197">
        <f t="shared" si="14"/>
        <v>0</v>
      </c>
      <c r="Y88" s="31" t="b">
        <f t="shared" si="15"/>
        <v>1</v>
      </c>
      <c r="AB88" s="31">
        <v>0</v>
      </c>
    </row>
    <row r="89" spans="1:28" s="31" customFormat="1" ht="15" customHeight="1">
      <c r="A89" s="27" t="e">
        <f t="shared" si="16"/>
        <v>#REF!</v>
      </c>
      <c r="B89" s="46"/>
      <c r="C89" s="47"/>
      <c r="D89" s="48"/>
      <c r="E89" s="48"/>
      <c r="F89" s="140"/>
      <c r="G89" s="145"/>
      <c r="H89" s="138"/>
      <c r="I89" s="144"/>
      <c r="J89" s="49"/>
      <c r="K89" s="50"/>
      <c r="L89" s="51"/>
      <c r="M89" s="162"/>
      <c r="N89" s="163"/>
      <c r="O89" s="162"/>
      <c r="P89" s="163"/>
      <c r="Q89" s="154"/>
      <c r="R89" s="172"/>
      <c r="S89" s="54"/>
      <c r="T89" s="174"/>
      <c r="U89" s="53"/>
      <c r="V89" s="220"/>
      <c r="W89" s="220"/>
      <c r="X89" s="197">
        <f t="shared" si="14"/>
        <v>0</v>
      </c>
      <c r="Y89" s="31" t="b">
        <f t="shared" si="15"/>
        <v>1</v>
      </c>
      <c r="AB89" s="31">
        <v>0</v>
      </c>
    </row>
    <row r="90" spans="1:28" s="31" customFormat="1" ht="15" customHeight="1">
      <c r="A90" s="27" t="e">
        <f t="shared" si="16"/>
        <v>#REF!</v>
      </c>
      <c r="B90" s="46"/>
      <c r="C90" s="47"/>
      <c r="D90" s="48"/>
      <c r="E90" s="48"/>
      <c r="F90" s="140"/>
      <c r="G90" s="145"/>
      <c r="H90" s="138"/>
      <c r="I90" s="144"/>
      <c r="J90" s="49"/>
      <c r="K90" s="50"/>
      <c r="L90" s="51"/>
      <c r="M90" s="162"/>
      <c r="N90" s="163"/>
      <c r="O90" s="162"/>
      <c r="P90" s="163"/>
      <c r="Q90" s="154"/>
      <c r="R90" s="172"/>
      <c r="S90" s="54"/>
      <c r="T90" s="174"/>
      <c r="U90" s="53"/>
      <c r="V90" s="220"/>
      <c r="W90" s="220"/>
      <c r="X90" s="197">
        <f t="shared" si="14"/>
        <v>0</v>
      </c>
      <c r="Y90" s="31" t="b">
        <f t="shared" si="15"/>
        <v>1</v>
      </c>
      <c r="AB90" s="31">
        <v>0</v>
      </c>
    </row>
    <row r="91" spans="1:28" s="31" customFormat="1" ht="15" customHeight="1">
      <c r="A91" s="27" t="e">
        <f t="shared" si="16"/>
        <v>#REF!</v>
      </c>
      <c r="B91" s="46"/>
      <c r="C91" s="47"/>
      <c r="D91" s="48"/>
      <c r="E91" s="48"/>
      <c r="F91" s="140"/>
      <c r="G91" s="145"/>
      <c r="H91" s="139"/>
      <c r="I91" s="146"/>
      <c r="J91" s="49"/>
      <c r="K91" s="50"/>
      <c r="L91" s="51"/>
      <c r="M91" s="162"/>
      <c r="N91" s="163"/>
      <c r="O91" s="162"/>
      <c r="P91" s="163"/>
      <c r="Q91" s="154"/>
      <c r="R91" s="172"/>
      <c r="S91" s="54"/>
      <c r="T91" s="174"/>
      <c r="U91" s="53"/>
      <c r="V91" s="219"/>
      <c r="W91" s="219"/>
      <c r="X91" s="197">
        <f t="shared" si="14"/>
        <v>0</v>
      </c>
      <c r="Y91" s="31" t="b">
        <f t="shared" si="15"/>
        <v>1</v>
      </c>
      <c r="AB91" s="31">
        <v>0</v>
      </c>
    </row>
    <row r="92" spans="1:28" s="31" customFormat="1" ht="15.75" customHeight="1" thickBot="1">
      <c r="A92" s="27" t="e">
        <f t="shared" si="16"/>
        <v>#REF!</v>
      </c>
      <c r="B92" s="46"/>
      <c r="C92" s="47"/>
      <c r="D92" s="48">
        <f>'-------НОВАЯ БАЗА'!E123</f>
        <v>0</v>
      </c>
      <c r="E92" s="48"/>
      <c r="F92" s="141"/>
      <c r="G92" s="147"/>
      <c r="H92" s="148"/>
      <c r="I92" s="149"/>
      <c r="J92" s="56"/>
      <c r="K92" s="57"/>
      <c r="L92" s="58"/>
      <c r="M92" s="164">
        <f t="shared" ref="M92" si="17">G92*H92/1000</f>
        <v>0</v>
      </c>
      <c r="N92" s="165">
        <f t="shared" ref="N92" si="18">G92*I92/1000</f>
        <v>0</v>
      </c>
      <c r="O92" s="164"/>
      <c r="P92" s="165"/>
      <c r="Q92" s="173"/>
      <c r="R92" s="165"/>
      <c r="S92" s="59">
        <f t="shared" ref="S92" si="19">G92</f>
        <v>0</v>
      </c>
      <c r="T92" s="174"/>
      <c r="U92" s="60"/>
      <c r="V92" s="219"/>
      <c r="W92" s="219"/>
      <c r="X92" s="197">
        <f t="shared" si="14"/>
        <v>0</v>
      </c>
      <c r="Y92" s="31" t="b">
        <f t="shared" si="15"/>
        <v>1</v>
      </c>
      <c r="AB92" s="31">
        <v>0</v>
      </c>
    </row>
    <row r="93" spans="1:28" s="31" customFormat="1" ht="15" customHeight="1">
      <c r="A93" s="27" t="e">
        <f t="shared" si="16"/>
        <v>#REF!</v>
      </c>
      <c r="B93" s="61"/>
      <c r="C93" s="28"/>
      <c r="E93" s="62"/>
      <c r="F93" s="63"/>
      <c r="N93" s="32"/>
      <c r="O93" s="32"/>
      <c r="P93" s="32"/>
      <c r="Q93" s="32"/>
      <c r="R93" s="32"/>
      <c r="S93" s="32"/>
      <c r="T93" s="33"/>
      <c r="U93" s="33"/>
      <c r="V93" s="219"/>
      <c r="W93" s="219"/>
      <c r="X93" s="197">
        <f t="shared" si="14"/>
        <v>0</v>
      </c>
      <c r="Y93" s="31" t="b">
        <f t="shared" si="15"/>
        <v>1</v>
      </c>
      <c r="AB93" s="31">
        <v>0</v>
      </c>
    </row>
    <row r="94" spans="1:28" s="31" customFormat="1" ht="15" customHeight="1">
      <c r="A94" s="27" t="e">
        <f t="shared" si="16"/>
        <v>#REF!</v>
      </c>
      <c r="B94" s="46"/>
      <c r="C94" s="28"/>
      <c r="E94" s="62"/>
      <c r="F94" s="63"/>
      <c r="N94" s="32"/>
      <c r="O94" s="32"/>
      <c r="P94" s="32"/>
      <c r="Q94" s="32"/>
      <c r="R94" s="32"/>
      <c r="S94" s="32"/>
      <c r="T94" s="33"/>
      <c r="U94" s="33"/>
      <c r="V94" s="219"/>
      <c r="W94" s="219"/>
      <c r="X94" s="197">
        <f t="shared" si="14"/>
        <v>0</v>
      </c>
      <c r="Y94" s="31" t="b">
        <f t="shared" si="15"/>
        <v>1</v>
      </c>
      <c r="AB94" s="31">
        <v>0</v>
      </c>
    </row>
    <row r="95" spans="1:28" s="31" customFormat="1" ht="15" customHeight="1">
      <c r="A95" s="27" t="e">
        <f t="shared" si="16"/>
        <v>#REF!</v>
      </c>
      <c r="B95" s="46"/>
      <c r="C95" s="28"/>
      <c r="E95" s="62"/>
      <c r="F95" s="63"/>
      <c r="N95" s="32"/>
      <c r="O95" s="32"/>
      <c r="P95" s="32"/>
      <c r="Q95" s="32"/>
      <c r="R95" s="32"/>
      <c r="S95" s="32"/>
      <c r="T95" s="33"/>
      <c r="U95" s="33"/>
      <c r="V95" s="219"/>
      <c r="W95" s="219"/>
      <c r="X95" s="197">
        <f t="shared" si="14"/>
        <v>0</v>
      </c>
      <c r="Y95" s="31" t="b">
        <f t="shared" si="15"/>
        <v>1</v>
      </c>
      <c r="AB95" s="31">
        <v>0</v>
      </c>
    </row>
    <row r="96" spans="1:28" s="31" customFormat="1" ht="15" customHeight="1">
      <c r="A96" s="27" t="e">
        <f t="shared" si="16"/>
        <v>#REF!</v>
      </c>
      <c r="B96" s="46"/>
      <c r="C96" s="28"/>
      <c r="E96" s="62"/>
      <c r="F96" s="63"/>
      <c r="N96" s="32"/>
      <c r="O96" s="32"/>
      <c r="P96" s="32"/>
      <c r="Q96" s="32"/>
      <c r="R96" s="32"/>
      <c r="S96" s="32"/>
      <c r="T96" s="33"/>
      <c r="U96" s="33"/>
      <c r="V96" s="219"/>
      <c r="W96" s="219"/>
      <c r="X96" s="197">
        <f t="shared" si="14"/>
        <v>0</v>
      </c>
      <c r="Y96" s="31" t="b">
        <f t="shared" si="15"/>
        <v>1</v>
      </c>
      <c r="AB96" s="31">
        <v>0</v>
      </c>
    </row>
    <row r="97" spans="1:32" s="31" customFormat="1" ht="15" customHeight="1">
      <c r="A97" s="27" t="e">
        <f t="shared" si="16"/>
        <v>#REF!</v>
      </c>
      <c r="B97" s="46"/>
      <c r="C97" s="28"/>
      <c r="E97" s="62"/>
      <c r="F97" s="63"/>
      <c r="N97" s="32"/>
      <c r="O97" s="32"/>
      <c r="P97" s="32"/>
      <c r="Q97" s="32"/>
      <c r="R97" s="32"/>
      <c r="S97" s="32"/>
      <c r="T97" s="33"/>
      <c r="U97" s="33"/>
      <c r="V97" s="219"/>
      <c r="W97" s="219"/>
      <c r="X97" s="197">
        <f t="shared" si="14"/>
        <v>0</v>
      </c>
      <c r="Y97" s="31" t="b">
        <f t="shared" si="15"/>
        <v>1</v>
      </c>
      <c r="AB97" s="31">
        <v>0</v>
      </c>
    </row>
    <row r="98" spans="1:32" s="31" customFormat="1" ht="15" customHeight="1">
      <c r="A98" s="27" t="e">
        <f t="shared" si="16"/>
        <v>#REF!</v>
      </c>
      <c r="B98" s="46"/>
      <c r="C98" s="28"/>
      <c r="E98" s="62"/>
      <c r="F98" s="63"/>
      <c r="N98" s="32"/>
      <c r="O98" s="32"/>
      <c r="P98" s="32"/>
      <c r="Q98" s="32"/>
      <c r="R98" s="32"/>
      <c r="S98" s="32"/>
      <c r="T98" s="33"/>
      <c r="U98" s="33"/>
      <c r="V98" s="219"/>
      <c r="W98" s="219"/>
      <c r="X98" s="197">
        <f t="shared" si="14"/>
        <v>0</v>
      </c>
      <c r="Y98" s="31" t="b">
        <f t="shared" si="15"/>
        <v>1</v>
      </c>
      <c r="AB98" s="31">
        <v>0</v>
      </c>
    </row>
    <row r="99" spans="1:32" s="31" customFormat="1" ht="15" customHeight="1">
      <c r="A99" s="27" t="e">
        <f t="shared" si="16"/>
        <v>#REF!</v>
      </c>
      <c r="B99" s="46"/>
      <c r="C99" s="28"/>
      <c r="E99" s="62"/>
      <c r="F99" s="63"/>
      <c r="N99" s="32"/>
      <c r="O99" s="32"/>
      <c r="P99" s="32"/>
      <c r="Q99" s="32"/>
      <c r="R99" s="32"/>
      <c r="S99" s="32"/>
      <c r="T99" s="33"/>
      <c r="U99" s="33"/>
      <c r="V99" s="219"/>
      <c r="W99" s="219"/>
      <c r="X99" s="197">
        <f t="shared" si="14"/>
        <v>0</v>
      </c>
      <c r="Y99" s="31" t="b">
        <f t="shared" si="15"/>
        <v>1</v>
      </c>
      <c r="AB99" s="31">
        <v>0</v>
      </c>
    </row>
    <row r="100" spans="1:32" s="31" customFormat="1" ht="15" customHeight="1">
      <c r="A100" s="27" t="e">
        <f t="shared" si="16"/>
        <v>#REF!</v>
      </c>
      <c r="B100" s="46"/>
      <c r="C100" s="28"/>
      <c r="E100" s="62"/>
      <c r="F100" s="63"/>
      <c r="N100" s="32"/>
      <c r="O100" s="32"/>
      <c r="P100" s="32"/>
      <c r="Q100" s="32"/>
      <c r="R100" s="32"/>
      <c r="S100" s="32"/>
      <c r="T100" s="33"/>
      <c r="U100" s="33"/>
      <c r="V100" s="219"/>
      <c r="W100" s="219"/>
      <c r="X100" s="197">
        <f t="shared" si="14"/>
        <v>0</v>
      </c>
      <c r="Y100" s="31" t="b">
        <f t="shared" si="15"/>
        <v>1</v>
      </c>
      <c r="AB100" s="31">
        <v>0</v>
      </c>
    </row>
    <row r="101" spans="1:32" s="31" customFormat="1" ht="15" customHeight="1">
      <c r="A101" s="27" t="e">
        <f t="shared" si="16"/>
        <v>#REF!</v>
      </c>
      <c r="B101" s="46"/>
      <c r="C101" s="28"/>
      <c r="E101" s="62"/>
      <c r="F101" s="63"/>
      <c r="N101" s="32"/>
      <c r="O101" s="32"/>
      <c r="P101" s="32"/>
      <c r="Q101" s="32"/>
      <c r="R101" s="32"/>
      <c r="S101" s="32"/>
      <c r="T101" s="33"/>
      <c r="U101" s="33"/>
      <c r="V101" s="219"/>
      <c r="W101" s="219"/>
      <c r="X101" s="197">
        <f t="shared" si="14"/>
        <v>0</v>
      </c>
      <c r="Y101" s="31" t="b">
        <f t="shared" si="15"/>
        <v>1</v>
      </c>
      <c r="AB101" s="31">
        <v>0</v>
      </c>
    </row>
    <row r="102" spans="1:32" s="31" customFormat="1" ht="15" customHeight="1">
      <c r="A102" s="27" t="e">
        <f t="shared" si="16"/>
        <v>#REF!</v>
      </c>
      <c r="B102" s="46"/>
      <c r="C102" s="28"/>
      <c r="E102" s="62"/>
      <c r="F102" s="63"/>
      <c r="N102" s="32"/>
      <c r="O102" s="32"/>
      <c r="P102" s="32"/>
      <c r="Q102" s="32"/>
      <c r="R102" s="32"/>
      <c r="S102" s="32"/>
      <c r="T102" s="33"/>
      <c r="U102" s="33"/>
      <c r="V102" s="219"/>
      <c r="W102" s="219"/>
      <c r="X102" s="197">
        <f t="shared" si="14"/>
        <v>0</v>
      </c>
      <c r="Y102" s="31" t="b">
        <f t="shared" si="15"/>
        <v>1</v>
      </c>
      <c r="AB102" s="31">
        <v>0</v>
      </c>
    </row>
    <row r="103" spans="1:32" s="31" customFormat="1" ht="15" customHeight="1">
      <c r="A103" s="27" t="e">
        <f t="shared" si="16"/>
        <v>#REF!</v>
      </c>
      <c r="B103" s="46"/>
      <c r="C103" s="28"/>
      <c r="E103" s="62"/>
      <c r="F103" s="63"/>
      <c r="N103" s="32"/>
      <c r="O103" s="32"/>
      <c r="P103" s="32"/>
      <c r="Q103" s="32"/>
      <c r="R103" s="32"/>
      <c r="S103" s="32"/>
      <c r="T103" s="33"/>
      <c r="U103" s="33"/>
      <c r="V103" s="219"/>
      <c r="W103" s="219"/>
      <c r="X103" s="197">
        <f t="shared" si="14"/>
        <v>0</v>
      </c>
      <c r="Y103" s="31" t="b">
        <f t="shared" si="15"/>
        <v>1</v>
      </c>
      <c r="AB103" s="31">
        <v>0</v>
      </c>
    </row>
    <row r="104" spans="1:32" s="31" customFormat="1" ht="15" customHeight="1">
      <c r="A104" s="27" t="e">
        <f t="shared" si="16"/>
        <v>#REF!</v>
      </c>
      <c r="B104" s="46"/>
      <c r="C104" s="28"/>
      <c r="E104" s="62"/>
      <c r="F104" s="63"/>
      <c r="N104" s="32"/>
      <c r="O104" s="32"/>
      <c r="P104" s="32"/>
      <c r="Q104" s="32"/>
      <c r="R104" s="32"/>
      <c r="S104" s="32"/>
      <c r="T104" s="33"/>
      <c r="U104" s="33"/>
      <c r="V104" s="219"/>
      <c r="W104" s="219"/>
      <c r="X104" s="197">
        <f t="shared" si="14"/>
        <v>0</v>
      </c>
      <c r="Y104" s="31" t="b">
        <f t="shared" si="15"/>
        <v>1</v>
      </c>
      <c r="AB104" s="31">
        <v>0</v>
      </c>
    </row>
    <row r="105" spans="1:32" s="31" customFormat="1" ht="15" customHeight="1">
      <c r="A105" s="27" t="e">
        <f t="shared" si="16"/>
        <v>#REF!</v>
      </c>
      <c r="B105" s="46"/>
      <c r="C105" s="28"/>
      <c r="E105" s="62"/>
      <c r="F105" s="63"/>
      <c r="N105" s="32"/>
      <c r="O105" s="32"/>
      <c r="P105" s="32"/>
      <c r="Q105" s="32"/>
      <c r="R105" s="32"/>
      <c r="S105" s="32"/>
      <c r="T105" s="33"/>
      <c r="U105" s="33"/>
      <c r="V105" s="219"/>
      <c r="W105" s="219"/>
      <c r="X105" s="197">
        <f t="shared" si="14"/>
        <v>0</v>
      </c>
      <c r="Y105" s="31" t="b">
        <f t="shared" si="15"/>
        <v>1</v>
      </c>
      <c r="AB105" s="31">
        <v>0</v>
      </c>
    </row>
    <row r="106" spans="1:32" s="31" customFormat="1" ht="15" customHeight="1">
      <c r="A106" s="27" t="e">
        <f t="shared" si="16"/>
        <v>#REF!</v>
      </c>
      <c r="B106" s="46"/>
      <c r="C106" s="28"/>
      <c r="E106" s="62"/>
      <c r="F106" s="63"/>
      <c r="N106" s="32"/>
      <c r="O106" s="32"/>
      <c r="P106" s="32"/>
      <c r="Q106" s="32"/>
      <c r="R106" s="32"/>
      <c r="S106" s="32"/>
      <c r="T106" s="33"/>
      <c r="U106" s="33"/>
      <c r="V106" s="219"/>
      <c r="W106" s="219"/>
      <c r="X106" s="197">
        <f t="shared" si="14"/>
        <v>0</v>
      </c>
      <c r="Y106" s="31" t="b">
        <f t="shared" si="15"/>
        <v>1</v>
      </c>
      <c r="AB106" s="31">
        <v>0</v>
      </c>
    </row>
    <row r="107" spans="1:32" s="31" customFormat="1" ht="15" customHeight="1">
      <c r="A107" s="27" t="e">
        <f t="shared" si="16"/>
        <v>#REF!</v>
      </c>
      <c r="B107" s="46"/>
      <c r="C107" s="28"/>
      <c r="E107" s="62"/>
      <c r="F107" s="63"/>
      <c r="N107" s="32"/>
      <c r="O107" s="32"/>
      <c r="P107" s="32"/>
      <c r="Q107" s="32"/>
      <c r="R107" s="32"/>
      <c r="S107" s="32"/>
      <c r="T107" s="33"/>
      <c r="U107" s="33"/>
      <c r="V107" s="219"/>
      <c r="W107" s="219"/>
      <c r="X107" s="197">
        <f t="shared" si="14"/>
        <v>0</v>
      </c>
      <c r="Y107" s="31" t="b">
        <f t="shared" si="15"/>
        <v>1</v>
      </c>
      <c r="AB107" s="31">
        <v>0</v>
      </c>
    </row>
    <row r="108" spans="1:32" s="31" customFormat="1" ht="15" customHeight="1">
      <c r="A108" s="27" t="e">
        <f t="shared" si="16"/>
        <v>#REF!</v>
      </c>
      <c r="B108" s="46"/>
      <c r="C108" s="28"/>
      <c r="E108" s="62"/>
      <c r="F108" s="63"/>
      <c r="N108" s="32"/>
      <c r="O108" s="32"/>
      <c r="P108" s="32"/>
      <c r="Q108" s="32"/>
      <c r="R108" s="32"/>
      <c r="S108" s="32"/>
      <c r="T108" s="33"/>
      <c r="U108" s="33"/>
      <c r="V108" s="219"/>
      <c r="W108" s="219"/>
      <c r="X108" s="197">
        <f t="shared" si="14"/>
        <v>0</v>
      </c>
      <c r="Y108" s="31" t="b">
        <f t="shared" si="15"/>
        <v>1</v>
      </c>
      <c r="AB108" s="31">
        <v>0</v>
      </c>
    </row>
    <row r="109" spans="1:32" s="31" customFormat="1" ht="15" customHeight="1">
      <c r="A109" s="27" t="e">
        <f t="shared" si="16"/>
        <v>#REF!</v>
      </c>
      <c r="B109" s="46"/>
      <c r="C109" s="28"/>
      <c r="E109" s="62"/>
      <c r="F109" s="63"/>
      <c r="N109" s="32"/>
      <c r="O109" s="32"/>
      <c r="P109" s="32"/>
      <c r="Q109" s="32"/>
      <c r="R109" s="32"/>
      <c r="S109" s="32"/>
      <c r="T109" s="33"/>
      <c r="U109" s="33"/>
      <c r="V109" s="219"/>
      <c r="W109" s="219"/>
      <c r="X109" s="197">
        <f t="shared" si="14"/>
        <v>0</v>
      </c>
      <c r="Y109" s="31" t="b">
        <f t="shared" si="15"/>
        <v>1</v>
      </c>
      <c r="AB109" s="31">
        <v>0</v>
      </c>
    </row>
    <row r="110" spans="1:32">
      <c r="X110" s="197">
        <f t="shared" si="14"/>
        <v>0</v>
      </c>
      <c r="Y110" s="31" t="b">
        <f t="shared" si="15"/>
        <v>1</v>
      </c>
      <c r="Z110" s="31"/>
      <c r="AB110" s="28">
        <v>0</v>
      </c>
      <c r="AF110" s="31"/>
    </row>
    <row r="111" spans="1:32">
      <c r="X111" s="197">
        <f t="shared" si="14"/>
        <v>0</v>
      </c>
      <c r="Y111" s="31" t="b">
        <f t="shared" si="15"/>
        <v>1</v>
      </c>
      <c r="Z111" s="31"/>
      <c r="AB111" s="28">
        <v>0</v>
      </c>
      <c r="AF111" s="31"/>
    </row>
    <row r="112" spans="1:32">
      <c r="X112" s="197">
        <f t="shared" si="14"/>
        <v>0</v>
      </c>
      <c r="Y112" s="31" t="b">
        <f t="shared" si="15"/>
        <v>1</v>
      </c>
      <c r="Z112" s="31"/>
      <c r="AB112" s="28">
        <v>0</v>
      </c>
      <c r="AF112" s="31"/>
    </row>
    <row r="113" spans="24:32">
      <c r="X113" s="197">
        <f t="shared" si="14"/>
        <v>0</v>
      </c>
      <c r="Y113" s="31" t="b">
        <f t="shared" si="15"/>
        <v>1</v>
      </c>
      <c r="Z113" s="31"/>
      <c r="AB113" s="28">
        <v>0</v>
      </c>
      <c r="AF113" s="31"/>
    </row>
    <row r="114" spans="24:32">
      <c r="X114" s="197">
        <f t="shared" si="14"/>
        <v>0</v>
      </c>
      <c r="Y114" s="31" t="b">
        <f t="shared" si="15"/>
        <v>1</v>
      </c>
      <c r="Z114" s="31"/>
      <c r="AB114" s="28">
        <v>0</v>
      </c>
      <c r="AF114" s="31"/>
    </row>
    <row r="115" spans="24:32">
      <c r="X115" s="197">
        <f t="shared" si="14"/>
        <v>0</v>
      </c>
      <c r="Y115" s="31" t="b">
        <f t="shared" si="15"/>
        <v>1</v>
      </c>
      <c r="Z115" s="31"/>
      <c r="AB115" s="28">
        <v>0</v>
      </c>
      <c r="AF115" s="31"/>
    </row>
    <row r="116" spans="24:32">
      <c r="X116" s="197">
        <f t="shared" si="14"/>
        <v>0</v>
      </c>
      <c r="Y116" s="31" t="b">
        <f t="shared" si="15"/>
        <v>1</v>
      </c>
      <c r="Z116" s="31"/>
      <c r="AB116" s="28">
        <v>0</v>
      </c>
      <c r="AF116" s="31"/>
    </row>
    <row r="117" spans="24:32">
      <c r="X117" s="197">
        <f t="shared" si="14"/>
        <v>0</v>
      </c>
      <c r="Y117" s="31" t="b">
        <f t="shared" si="15"/>
        <v>1</v>
      </c>
      <c r="Z117" s="31"/>
      <c r="AB117" s="28">
        <v>0</v>
      </c>
      <c r="AF117" s="31"/>
    </row>
    <row r="118" spans="24:32">
      <c r="X118" s="197">
        <f t="shared" si="14"/>
        <v>0</v>
      </c>
      <c r="Y118" s="31" t="b">
        <f t="shared" si="15"/>
        <v>1</v>
      </c>
      <c r="Z118" s="31"/>
      <c r="AB118" s="28">
        <v>0</v>
      </c>
      <c r="AF118" s="31"/>
    </row>
    <row r="119" spans="24:32">
      <c r="X119" s="197">
        <f t="shared" si="14"/>
        <v>0</v>
      </c>
      <c r="Y119" s="31" t="b">
        <f t="shared" si="15"/>
        <v>1</v>
      </c>
      <c r="Z119" s="31"/>
      <c r="AB119" s="28">
        <v>0</v>
      </c>
      <c r="AF119" s="31"/>
    </row>
    <row r="120" spans="24:32">
      <c r="X120" s="197">
        <f t="shared" si="14"/>
        <v>0</v>
      </c>
      <c r="Y120" s="31" t="b">
        <f t="shared" si="15"/>
        <v>1</v>
      </c>
      <c r="Z120" s="31"/>
      <c r="AB120" s="28">
        <v>0</v>
      </c>
      <c r="AF120" s="31"/>
    </row>
    <row r="121" spans="24:32">
      <c r="X121" s="197">
        <f t="shared" si="14"/>
        <v>0</v>
      </c>
      <c r="Y121" s="31" t="b">
        <f t="shared" si="15"/>
        <v>1</v>
      </c>
      <c r="Z121" s="31"/>
      <c r="AB121" s="28">
        <v>0</v>
      </c>
      <c r="AF121" s="31"/>
    </row>
    <row r="122" spans="24:32">
      <c r="X122" s="197">
        <f t="shared" si="14"/>
        <v>0</v>
      </c>
      <c r="Y122" s="31" t="b">
        <f t="shared" si="15"/>
        <v>1</v>
      </c>
      <c r="Z122" s="31"/>
      <c r="AB122" s="28">
        <v>0</v>
      </c>
      <c r="AF122" s="31"/>
    </row>
    <row r="123" spans="24:32">
      <c r="X123" s="197">
        <f t="shared" si="14"/>
        <v>0</v>
      </c>
      <c r="Y123" s="31" t="b">
        <f t="shared" si="15"/>
        <v>1</v>
      </c>
      <c r="Z123" s="31"/>
      <c r="AB123" s="28">
        <v>0</v>
      </c>
      <c r="AF123" s="31"/>
    </row>
    <row r="124" spans="24:32">
      <c r="X124" s="197">
        <f t="shared" si="14"/>
        <v>0</v>
      </c>
      <c r="Y124" s="31" t="b">
        <f t="shared" si="15"/>
        <v>1</v>
      </c>
      <c r="Z124" s="31"/>
      <c r="AB124" s="28">
        <v>0</v>
      </c>
      <c r="AF124" s="31"/>
    </row>
    <row r="125" spans="24:32">
      <c r="X125" s="197">
        <f t="shared" si="14"/>
        <v>0</v>
      </c>
      <c r="Y125" s="31" t="b">
        <f t="shared" si="15"/>
        <v>1</v>
      </c>
      <c r="Z125" s="31"/>
      <c r="AB125" s="28">
        <v>0</v>
      </c>
      <c r="AF125" s="31"/>
    </row>
    <row r="126" spans="24:32">
      <c r="X126" s="197">
        <f t="shared" si="14"/>
        <v>0</v>
      </c>
      <c r="Y126" s="31" t="b">
        <f t="shared" si="15"/>
        <v>1</v>
      </c>
      <c r="Z126" s="31"/>
      <c r="AB126" s="28">
        <v>0</v>
      </c>
      <c r="AF126" s="31"/>
    </row>
    <row r="127" spans="24:32">
      <c r="X127" s="197">
        <f t="shared" si="14"/>
        <v>0</v>
      </c>
      <c r="Y127" s="31" t="b">
        <f t="shared" si="15"/>
        <v>1</v>
      </c>
      <c r="Z127" s="31"/>
      <c r="AB127" s="28">
        <v>0</v>
      </c>
      <c r="AF127" s="31"/>
    </row>
    <row r="128" spans="24:32">
      <c r="X128" s="197">
        <f t="shared" si="14"/>
        <v>0</v>
      </c>
      <c r="Y128" s="31" t="b">
        <f t="shared" si="15"/>
        <v>1</v>
      </c>
      <c r="Z128" s="31"/>
      <c r="AB128" s="28">
        <v>0</v>
      </c>
      <c r="AF128" s="31"/>
    </row>
    <row r="129" spans="24:32">
      <c r="X129" s="197">
        <f t="shared" si="14"/>
        <v>0</v>
      </c>
      <c r="Y129" s="31" t="b">
        <f t="shared" si="15"/>
        <v>1</v>
      </c>
      <c r="Z129" s="31"/>
      <c r="AB129" s="28">
        <v>0</v>
      </c>
      <c r="AF129" s="31"/>
    </row>
    <row r="130" spans="24:32">
      <c r="X130" s="197">
        <f t="shared" si="14"/>
        <v>0</v>
      </c>
      <c r="Y130" s="31" t="b">
        <f t="shared" si="15"/>
        <v>1</v>
      </c>
      <c r="Z130" s="31"/>
      <c r="AB130" s="28">
        <v>0</v>
      </c>
      <c r="AF130" s="31"/>
    </row>
    <row r="131" spans="24:32">
      <c r="X131" s="197">
        <f t="shared" si="14"/>
        <v>0</v>
      </c>
      <c r="Y131" s="31" t="b">
        <f t="shared" si="15"/>
        <v>1</v>
      </c>
      <c r="Z131" s="31"/>
      <c r="AB131" s="28">
        <v>0</v>
      </c>
      <c r="AF131" s="31"/>
    </row>
    <row r="132" spans="24:32">
      <c r="X132" s="197">
        <f t="shared" si="14"/>
        <v>0</v>
      </c>
      <c r="Y132" s="31" t="b">
        <f t="shared" si="15"/>
        <v>1</v>
      </c>
      <c r="Z132" s="31"/>
      <c r="AB132" s="28">
        <v>0</v>
      </c>
      <c r="AF132" s="31"/>
    </row>
    <row r="133" spans="24:32">
      <c r="X133" s="197">
        <f t="shared" si="14"/>
        <v>0</v>
      </c>
      <c r="Y133" s="31" t="b">
        <f t="shared" si="15"/>
        <v>1</v>
      </c>
      <c r="Z133" s="31"/>
      <c r="AB133" s="28">
        <v>0</v>
      </c>
      <c r="AF133" s="31"/>
    </row>
    <row r="134" spans="24:32">
      <c r="X134" s="197">
        <f t="shared" si="14"/>
        <v>0</v>
      </c>
      <c r="Y134" s="31" t="b">
        <f t="shared" si="15"/>
        <v>1</v>
      </c>
      <c r="Z134" s="31"/>
      <c r="AB134" s="28">
        <v>0</v>
      </c>
      <c r="AF134" s="31"/>
    </row>
    <row r="135" spans="24:32">
      <c r="X135" s="197">
        <f t="shared" si="14"/>
        <v>0</v>
      </c>
      <c r="Y135" s="31" t="b">
        <f t="shared" si="15"/>
        <v>1</v>
      </c>
      <c r="Z135" s="31"/>
      <c r="AB135" s="28">
        <v>0</v>
      </c>
      <c r="AF135" s="31"/>
    </row>
    <row r="136" spans="24:32">
      <c r="X136" s="197">
        <f t="shared" ref="X136:X145" si="20">VLOOKUP(F136,AB:AD,3,0)</f>
        <v>0</v>
      </c>
      <c r="Y136" s="31" t="b">
        <f t="shared" si="15"/>
        <v>1</v>
      </c>
      <c r="Z136" s="31"/>
      <c r="AB136" s="28">
        <v>0</v>
      </c>
      <c r="AF136" s="31"/>
    </row>
    <row r="137" spans="24:32">
      <c r="X137" s="197">
        <f t="shared" si="20"/>
        <v>0</v>
      </c>
      <c r="Y137" s="31" t="b">
        <f t="shared" si="15"/>
        <v>1</v>
      </c>
      <c r="Z137" s="31"/>
      <c r="AB137" s="28">
        <v>0</v>
      </c>
      <c r="AF137" s="31"/>
    </row>
    <row r="138" spans="24:32">
      <c r="X138" s="197">
        <f t="shared" si="20"/>
        <v>0</v>
      </c>
      <c r="Y138" s="31" t="b">
        <f t="shared" si="15"/>
        <v>1</v>
      </c>
      <c r="Z138" s="31"/>
      <c r="AB138" s="28">
        <v>0</v>
      </c>
      <c r="AF138" s="31"/>
    </row>
    <row r="139" spans="24:32">
      <c r="X139" s="197">
        <f t="shared" si="20"/>
        <v>0</v>
      </c>
      <c r="Y139" s="31" t="b">
        <f t="shared" si="15"/>
        <v>1</v>
      </c>
      <c r="Z139" s="31"/>
      <c r="AB139" s="28">
        <v>0</v>
      </c>
      <c r="AF139" s="31"/>
    </row>
    <row r="140" spans="24:32">
      <c r="X140" s="197">
        <f t="shared" si="20"/>
        <v>0</v>
      </c>
      <c r="Y140" s="31" t="b">
        <f t="shared" si="15"/>
        <v>1</v>
      </c>
      <c r="Z140" s="31"/>
      <c r="AB140" s="28">
        <v>0</v>
      </c>
      <c r="AF140" s="31"/>
    </row>
    <row r="141" spans="24:32">
      <c r="X141" s="197">
        <f t="shared" si="20"/>
        <v>0</v>
      </c>
      <c r="Y141" s="31" t="b">
        <f t="shared" si="15"/>
        <v>1</v>
      </c>
      <c r="Z141" s="31"/>
      <c r="AB141" s="28">
        <v>0</v>
      </c>
      <c r="AF141" s="31"/>
    </row>
    <row r="142" spans="24:32">
      <c r="X142" s="197">
        <f t="shared" si="20"/>
        <v>0</v>
      </c>
      <c r="Y142" s="31" t="b">
        <f t="shared" si="15"/>
        <v>1</v>
      </c>
      <c r="AB142" s="28">
        <v>0</v>
      </c>
      <c r="AF142" s="31"/>
    </row>
    <row r="143" spans="24:32">
      <c r="X143" s="197">
        <f t="shared" si="20"/>
        <v>0</v>
      </c>
      <c r="Y143" s="31" t="b">
        <f t="shared" si="15"/>
        <v>1</v>
      </c>
      <c r="AB143" s="28">
        <v>0</v>
      </c>
      <c r="AF143" s="31"/>
    </row>
    <row r="144" spans="24:32">
      <c r="X144" s="197">
        <f t="shared" si="20"/>
        <v>0</v>
      </c>
      <c r="Y144" s="31" t="b">
        <f t="shared" si="15"/>
        <v>1</v>
      </c>
      <c r="AB144" s="28">
        <v>0</v>
      </c>
      <c r="AF144" s="31"/>
    </row>
    <row r="145" spans="5:32">
      <c r="X145" s="197">
        <f t="shared" si="20"/>
        <v>0</v>
      </c>
      <c r="Y145" s="31" t="b">
        <f t="shared" si="15"/>
        <v>1</v>
      </c>
      <c r="AB145" s="28">
        <v>0</v>
      </c>
      <c r="AF145" s="31"/>
    </row>
    <row r="146" spans="5:32">
      <c r="AB146" s="28">
        <v>0</v>
      </c>
      <c r="AF146" s="31"/>
    </row>
    <row r="147" spans="5:32">
      <c r="AB147" s="28">
        <v>0</v>
      </c>
      <c r="AF147" s="31"/>
    </row>
    <row r="148" spans="5:32">
      <c r="AB148" s="28">
        <v>0</v>
      </c>
      <c r="AF148" s="31"/>
    </row>
    <row r="149" spans="5:32">
      <c r="E149" s="28" t="s">
        <v>90</v>
      </c>
      <c r="G149" s="30">
        <v>1.7536937680000002</v>
      </c>
      <c r="J149" s="30">
        <v>27.004000000000001</v>
      </c>
      <c r="AB149" s="28">
        <v>0</v>
      </c>
      <c r="AF149" s="31"/>
    </row>
    <row r="150" spans="5:32">
      <c r="AB150" s="28">
        <v>0</v>
      </c>
      <c r="AF150" s="31"/>
    </row>
    <row r="151" spans="5:32">
      <c r="AB151" s="28">
        <v>0</v>
      </c>
      <c r="AF151" s="31"/>
    </row>
    <row r="152" spans="5:32">
      <c r="AB152" s="28">
        <v>0</v>
      </c>
      <c r="AF152" s="31"/>
    </row>
    <row r="153" spans="5:32">
      <c r="AB153" s="28">
        <v>0</v>
      </c>
      <c r="AF153" s="31"/>
    </row>
    <row r="154" spans="5:32">
      <c r="AB154" s="28">
        <v>0</v>
      </c>
      <c r="AF154" s="31"/>
    </row>
    <row r="155" spans="5:32">
      <c r="AB155" s="28">
        <v>0</v>
      </c>
      <c r="AF155" s="31"/>
    </row>
    <row r="156" spans="5:32">
      <c r="AB156" s="28">
        <v>0</v>
      </c>
    </row>
    <row r="157" spans="5:32">
      <c r="AB157" s="28">
        <v>0</v>
      </c>
    </row>
    <row r="158" spans="5:32">
      <c r="AB158" s="28">
        <v>0</v>
      </c>
    </row>
    <row r="159" spans="5:32">
      <c r="AB159" s="28">
        <v>0</v>
      </c>
    </row>
    <row r="160" spans="5:32">
      <c r="AB160" s="28">
        <v>0</v>
      </c>
    </row>
    <row r="161" spans="28:28">
      <c r="AB161" s="28">
        <v>0</v>
      </c>
    </row>
    <row r="162" spans="28:28">
      <c r="AB162" s="28">
        <v>0</v>
      </c>
    </row>
    <row r="163" spans="28:28">
      <c r="AB163" s="28">
        <v>0</v>
      </c>
    </row>
    <row r="164" spans="28:28">
      <c r="AB164" s="28">
        <v>0</v>
      </c>
    </row>
    <row r="165" spans="28:28">
      <c r="AB165" s="28">
        <v>0</v>
      </c>
    </row>
    <row r="166" spans="28:28">
      <c r="AB166" s="28">
        <v>0</v>
      </c>
    </row>
    <row r="167" spans="28:28">
      <c r="AB167" s="28">
        <v>0</v>
      </c>
    </row>
    <row r="168" spans="28:28">
      <c r="AB168" s="28">
        <v>0</v>
      </c>
    </row>
    <row r="169" spans="28:28">
      <c r="AB169" s="28">
        <v>0</v>
      </c>
    </row>
    <row r="170" spans="28:28">
      <c r="AB170" s="28">
        <v>0</v>
      </c>
    </row>
    <row r="171" spans="28:28">
      <c r="AB171" s="28">
        <v>0</v>
      </c>
    </row>
    <row r="172" spans="28:28">
      <c r="AB172" s="28">
        <v>0</v>
      </c>
    </row>
    <row r="173" spans="28:28">
      <c r="AB173" s="28">
        <v>0</v>
      </c>
    </row>
    <row r="174" spans="28:28">
      <c r="AB174" s="28">
        <v>0</v>
      </c>
    </row>
    <row r="175" spans="28:28">
      <c r="AB175" s="28">
        <v>0</v>
      </c>
    </row>
    <row r="176" spans="28:28">
      <c r="AB176" s="28">
        <v>0</v>
      </c>
    </row>
    <row r="177" spans="28:28">
      <c r="AB177" s="28">
        <v>0</v>
      </c>
    </row>
    <row r="178" spans="28:28">
      <c r="AB178" s="28">
        <v>0</v>
      </c>
    </row>
    <row r="179" spans="28:28">
      <c r="AB179" s="28">
        <v>0</v>
      </c>
    </row>
    <row r="180" spans="28:28">
      <c r="AB180" s="28">
        <v>0</v>
      </c>
    </row>
    <row r="181" spans="28:28">
      <c r="AB181" s="28">
        <v>0</v>
      </c>
    </row>
    <row r="182" spans="28:28">
      <c r="AB182" s="28">
        <v>0</v>
      </c>
    </row>
    <row r="183" spans="28:28">
      <c r="AB183" s="28">
        <v>0</v>
      </c>
    </row>
    <row r="184" spans="28:28">
      <c r="AB184" s="28">
        <v>0</v>
      </c>
    </row>
    <row r="185" spans="28:28">
      <c r="AB185" s="28">
        <v>0</v>
      </c>
    </row>
  </sheetData>
  <autoFilter ref="A9:AF68"/>
  <mergeCells count="4">
    <mergeCell ref="L1:M1"/>
    <mergeCell ref="N1:O1"/>
    <mergeCell ref="T7:T9"/>
    <mergeCell ref="U7:U9"/>
  </mergeCells>
  <dataValidations count="1">
    <dataValidation type="list" allowBlank="1" showInputMessage="1" showErrorMessage="1" sqref="G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8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'-------НОВАЯ БАЗА'!$AD$6:$AG$6</xm:f>
          </x14:formula1>
          <xm:sqref>K9:L9</xm:sqref>
        </x14:dataValidation>
        <x14:dataValidation type="list" allowBlank="1" showInputMessage="1" showErrorMessage="1">
          <x14:formula1>
            <xm:f>'-------НОВАЯ БАЗА'!$Z$6:$AC$6</xm:f>
          </x14:formula1>
          <xm:sqref>H9:I9</xm:sqref>
        </x14:dataValidation>
        <x14:dataValidation type="list" allowBlank="1" showInputMessage="1" showErrorMessage="1">
          <x14:formula1>
            <xm:f>'-------НОВАЯ БАЗА'!$Q$6:$Y$6</xm:f>
          </x14:formula1>
          <xm:sqref>J9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2024 год_</vt:lpstr>
      <vt:lpstr>-------НОВАЯ БАЗА</vt:lpstr>
      <vt:lpstr>--РАСЧЕТ ИДЕКСОВ С НДС БЕЗ БОЙЛ</vt:lpstr>
      <vt:lpstr>---РАСЧЕТ ИДЕКСОВ С НДС БЕЗ Бой</vt:lpstr>
      <vt:lpstr>'2024 год_'!Область_печати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Verutina-PC</dc:creator>
  <cp:lastModifiedBy>teplo1</cp:lastModifiedBy>
  <cp:lastPrinted>2022-01-20T08:35:24Z</cp:lastPrinted>
  <dcterms:created xsi:type="dcterms:W3CDTF">2021-01-14T13:06:29Z</dcterms:created>
  <dcterms:modified xsi:type="dcterms:W3CDTF">2024-01-10T09:22:11Z</dcterms:modified>
</cp:coreProperties>
</file>