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Компенсация родплаты" sheetId="2" r:id="rId1"/>
  </sheets>
  <definedNames>
    <definedName name="_xlnm.Print_Titles" localSheetId="0">'Компенсация родплаты'!$A:$B</definedName>
    <definedName name="_xlnm.Print_Area" localSheetId="0">'Компенсация родплаты'!$A$1:$Y$47</definedName>
  </definedNames>
  <calcPr calcId="125725"/>
</workbook>
</file>

<file path=xl/calcChain.xml><?xml version="1.0" encoding="utf-8"?>
<calcChain xmlns="http://schemas.openxmlformats.org/spreadsheetml/2006/main">
  <c r="X46" i="2"/>
  <c r="Y46"/>
  <c r="W38"/>
  <c r="W46"/>
  <c r="G41"/>
  <c r="F41"/>
  <c r="E41"/>
  <c r="L40"/>
  <c r="M40" s="1"/>
  <c r="K40"/>
  <c r="J40"/>
  <c r="I40"/>
  <c r="D40"/>
  <c r="L39"/>
  <c r="K39"/>
  <c r="J39"/>
  <c r="I39"/>
  <c r="D39"/>
  <c r="K38"/>
  <c r="J38"/>
  <c r="I38"/>
  <c r="L38" s="1"/>
  <c r="D38"/>
  <c r="K37"/>
  <c r="J37"/>
  <c r="I37"/>
  <c r="L37" s="1"/>
  <c r="D37"/>
  <c r="K36"/>
  <c r="J36"/>
  <c r="I36"/>
  <c r="L36" s="1"/>
  <c r="D36"/>
  <c r="K35"/>
  <c r="L35" s="1"/>
  <c r="J35"/>
  <c r="I35"/>
  <c r="D35"/>
  <c r="K34"/>
  <c r="J34"/>
  <c r="I34"/>
  <c r="L34" s="1"/>
  <c r="D34"/>
  <c r="K33"/>
  <c r="J33"/>
  <c r="I33"/>
  <c r="L33" s="1"/>
  <c r="D33"/>
  <c r="K32"/>
  <c r="L32" s="1"/>
  <c r="J32"/>
  <c r="I32"/>
  <c r="D32"/>
  <c r="K31"/>
  <c r="J31"/>
  <c r="I31"/>
  <c r="L31" s="1"/>
  <c r="D31"/>
  <c r="K30"/>
  <c r="J30"/>
  <c r="L30" s="1"/>
  <c r="I30"/>
  <c r="D30"/>
  <c r="K29"/>
  <c r="J29"/>
  <c r="I29"/>
  <c r="L29" s="1"/>
  <c r="D29"/>
  <c r="L28"/>
  <c r="M28" s="1"/>
  <c r="K28"/>
  <c r="J28"/>
  <c r="I28"/>
  <c r="D28"/>
  <c r="L27"/>
  <c r="K27"/>
  <c r="J27"/>
  <c r="I27"/>
  <c r="D27"/>
  <c r="K26"/>
  <c r="J26"/>
  <c r="I26"/>
  <c r="L26" s="1"/>
  <c r="D26"/>
  <c r="K25"/>
  <c r="J25"/>
  <c r="I25"/>
  <c r="L25" s="1"/>
  <c r="D25"/>
  <c r="K24"/>
  <c r="J24"/>
  <c r="I24"/>
  <c r="L24" s="1"/>
  <c r="D24"/>
  <c r="K23"/>
  <c r="L23" s="1"/>
  <c r="J23"/>
  <c r="I23"/>
  <c r="D23"/>
  <c r="K22"/>
  <c r="J22"/>
  <c r="I22"/>
  <c r="L22" s="1"/>
  <c r="D22"/>
  <c r="K21"/>
  <c r="J21"/>
  <c r="I21"/>
  <c r="L21" s="1"/>
  <c r="D21"/>
  <c r="K20"/>
  <c r="L20" s="1"/>
  <c r="J20"/>
  <c r="I20"/>
  <c r="D20"/>
  <c r="K19"/>
  <c r="J19"/>
  <c r="I19"/>
  <c r="L19" s="1"/>
  <c r="D19"/>
  <c r="K18"/>
  <c r="J18"/>
  <c r="L18" s="1"/>
  <c r="I18"/>
  <c r="D18"/>
  <c r="K17"/>
  <c r="J17"/>
  <c r="I17"/>
  <c r="L17" s="1"/>
  <c r="D17"/>
  <c r="L16"/>
  <c r="M16" s="1"/>
  <c r="K16"/>
  <c r="J16"/>
  <c r="I16"/>
  <c r="D16"/>
  <c r="L15"/>
  <c r="K15"/>
  <c r="J15"/>
  <c r="I15"/>
  <c r="D15"/>
  <c r="K14"/>
  <c r="J14"/>
  <c r="I14"/>
  <c r="L14" s="1"/>
  <c r="D14"/>
  <c r="K13"/>
  <c r="J13"/>
  <c r="I13"/>
  <c r="L13" s="1"/>
  <c r="D13"/>
  <c r="K12"/>
  <c r="J12"/>
  <c r="I12"/>
  <c r="L12" s="1"/>
  <c r="D12"/>
  <c r="K11"/>
  <c r="J11"/>
  <c r="I11"/>
  <c r="L11" s="1"/>
  <c r="D11"/>
  <c r="K10"/>
  <c r="J10"/>
  <c r="I10"/>
  <c r="L10" s="1"/>
  <c r="D10"/>
  <c r="K9"/>
  <c r="J9"/>
  <c r="I9"/>
  <c r="L9" s="1"/>
  <c r="D9"/>
  <c r="K8"/>
  <c r="K41" s="1"/>
  <c r="J8"/>
  <c r="J41" s="1"/>
  <c r="I8"/>
  <c r="I41" s="1"/>
  <c r="D8"/>
  <c r="D41" s="1"/>
  <c r="M21" l="1"/>
  <c r="N21" s="1"/>
  <c r="M9"/>
  <c r="N9" s="1"/>
  <c r="M29"/>
  <c r="N29" s="1"/>
  <c r="M38"/>
  <c r="N38" s="1"/>
  <c r="M17"/>
  <c r="N17" s="1"/>
  <c r="M26"/>
  <c r="N26" s="1"/>
  <c r="N23"/>
  <c r="M23"/>
  <c r="N15"/>
  <c r="M24"/>
  <c r="N24" s="1"/>
  <c r="N11"/>
  <c r="M11"/>
  <c r="M31"/>
  <c r="N31" s="1"/>
  <c r="M37"/>
  <c r="N37" s="1"/>
  <c r="M20"/>
  <c r="N20"/>
  <c r="N39"/>
  <c r="M12"/>
  <c r="N12" s="1"/>
  <c r="M14"/>
  <c r="N14" s="1"/>
  <c r="M19"/>
  <c r="N19"/>
  <c r="M22"/>
  <c r="N22" s="1"/>
  <c r="M25"/>
  <c r="N25" s="1"/>
  <c r="M35"/>
  <c r="N35" s="1"/>
  <c r="M30"/>
  <c r="N30" s="1"/>
  <c r="N27"/>
  <c r="M18"/>
  <c r="N18" s="1"/>
  <c r="M32"/>
  <c r="N32" s="1"/>
  <c r="M34"/>
  <c r="N34" s="1"/>
  <c r="M10"/>
  <c r="N10"/>
  <c r="N13"/>
  <c r="M13"/>
  <c r="M33"/>
  <c r="N33" s="1"/>
  <c r="M36"/>
  <c r="N36" s="1"/>
  <c r="M15"/>
  <c r="M27"/>
  <c r="M39"/>
  <c r="L8"/>
  <c r="N16"/>
  <c r="N28"/>
  <c r="N40"/>
  <c r="Q30" l="1"/>
  <c r="T30"/>
  <c r="O30"/>
  <c r="P30"/>
  <c r="Q29"/>
  <c r="O29"/>
  <c r="P29"/>
  <c r="T29"/>
  <c r="O38"/>
  <c r="P38"/>
  <c r="Q38"/>
  <c r="T38"/>
  <c r="Q17"/>
  <c r="O17"/>
  <c r="P17"/>
  <c r="T17"/>
  <c r="O26"/>
  <c r="Q26"/>
  <c r="P26"/>
  <c r="T26"/>
  <c r="O14"/>
  <c r="Q14"/>
  <c r="P14"/>
  <c r="T14"/>
  <c r="P37"/>
  <c r="Q37"/>
  <c r="T37"/>
  <c r="O37"/>
  <c r="O31"/>
  <c r="P31"/>
  <c r="Q31"/>
  <c r="T31"/>
  <c r="Q18"/>
  <c r="O18"/>
  <c r="T18"/>
  <c r="P18"/>
  <c r="O12"/>
  <c r="Q12"/>
  <c r="T12"/>
  <c r="P12"/>
  <c r="T21"/>
  <c r="P21"/>
  <c r="O21"/>
  <c r="Q21"/>
  <c r="T33"/>
  <c r="O33"/>
  <c r="P33"/>
  <c r="Q33"/>
  <c r="O22"/>
  <c r="P22"/>
  <c r="Q22"/>
  <c r="T22"/>
  <c r="P24"/>
  <c r="O24"/>
  <c r="Q24"/>
  <c r="T24"/>
  <c r="T9"/>
  <c r="P9"/>
  <c r="O9"/>
  <c r="Q9"/>
  <c r="O32"/>
  <c r="P32"/>
  <c r="Q32"/>
  <c r="T32"/>
  <c r="P36"/>
  <c r="O36"/>
  <c r="Q36"/>
  <c r="T36"/>
  <c r="P25"/>
  <c r="Q25"/>
  <c r="T25"/>
  <c r="O25"/>
  <c r="O34"/>
  <c r="P34"/>
  <c r="Q34"/>
  <c r="T34"/>
  <c r="T35"/>
  <c r="O35"/>
  <c r="P35"/>
  <c r="Q35"/>
  <c r="P13"/>
  <c r="Q13"/>
  <c r="T13"/>
  <c r="O13"/>
  <c r="O39"/>
  <c r="P39"/>
  <c r="Q39"/>
  <c r="T39"/>
  <c r="T28"/>
  <c r="O28"/>
  <c r="P28"/>
  <c r="Q28"/>
  <c r="O15"/>
  <c r="P15"/>
  <c r="Q15"/>
  <c r="T15"/>
  <c r="T40"/>
  <c r="O40"/>
  <c r="P40"/>
  <c r="Q40"/>
  <c r="O27"/>
  <c r="P27"/>
  <c r="Q27"/>
  <c r="T27"/>
  <c r="P11"/>
  <c r="T11"/>
  <c r="O11"/>
  <c r="Q11"/>
  <c r="O19"/>
  <c r="T19"/>
  <c r="P19"/>
  <c r="Q19"/>
  <c r="O10"/>
  <c r="P10"/>
  <c r="Q10"/>
  <c r="T10"/>
  <c r="T23"/>
  <c r="O23"/>
  <c r="P23"/>
  <c r="Q23"/>
  <c r="M8"/>
  <c r="M41" s="1"/>
  <c r="L41"/>
  <c r="O20"/>
  <c r="P20"/>
  <c r="Q20"/>
  <c r="T20"/>
  <c r="T16"/>
  <c r="Q16"/>
  <c r="O16"/>
  <c r="P16"/>
  <c r="R39" l="1"/>
  <c r="U39"/>
  <c r="S39"/>
  <c r="V39"/>
  <c r="S32"/>
  <c r="V32"/>
  <c r="S22"/>
  <c r="V22"/>
  <c r="R17"/>
  <c r="U17"/>
  <c r="V19"/>
  <c r="S19"/>
  <c r="S17"/>
  <c r="V17"/>
  <c r="R30"/>
  <c r="U30"/>
  <c r="R34"/>
  <c r="U34"/>
  <c r="U40"/>
  <c r="R40"/>
  <c r="S12"/>
  <c r="V12"/>
  <c r="R37"/>
  <c r="U37"/>
  <c r="S30"/>
  <c r="V30"/>
  <c r="S40"/>
  <c r="V40"/>
  <c r="R10"/>
  <c r="U10"/>
  <c r="S36"/>
  <c r="V36"/>
  <c r="S24"/>
  <c r="V24"/>
  <c r="R31"/>
  <c r="U31"/>
  <c r="U26"/>
  <c r="R26"/>
  <c r="R22"/>
  <c r="U22"/>
  <c r="R36"/>
  <c r="U36"/>
  <c r="R24"/>
  <c r="U24"/>
  <c r="V21"/>
  <c r="S21"/>
  <c r="V31"/>
  <c r="S31"/>
  <c r="R29"/>
  <c r="U29"/>
  <c r="R27"/>
  <c r="U27"/>
  <c r="S35"/>
  <c r="V35"/>
  <c r="U21"/>
  <c r="R21"/>
  <c r="V26"/>
  <c r="S26"/>
  <c r="S29"/>
  <c r="V29"/>
  <c r="S34"/>
  <c r="V34"/>
  <c r="R20"/>
  <c r="U20"/>
  <c r="S28"/>
  <c r="V28"/>
  <c r="R12"/>
  <c r="U12"/>
  <c r="S20"/>
  <c r="V20"/>
  <c r="S27"/>
  <c r="V27"/>
  <c r="S11"/>
  <c r="V11"/>
  <c r="R15"/>
  <c r="U15"/>
  <c r="S13"/>
  <c r="V13"/>
  <c r="S25"/>
  <c r="V25"/>
  <c r="U14"/>
  <c r="R14"/>
  <c r="U38"/>
  <c r="R38"/>
  <c r="R19"/>
  <c r="U19"/>
  <c r="U28"/>
  <c r="R28"/>
  <c r="U16"/>
  <c r="R16"/>
  <c r="R23"/>
  <c r="U23"/>
  <c r="S15"/>
  <c r="V15"/>
  <c r="V9"/>
  <c r="S9"/>
  <c r="U33"/>
  <c r="R33"/>
  <c r="R18"/>
  <c r="U18"/>
  <c r="V38"/>
  <c r="S38"/>
  <c r="R32"/>
  <c r="U32"/>
  <c r="S10"/>
  <c r="V10"/>
  <c r="S16"/>
  <c r="V16"/>
  <c r="S23"/>
  <c r="V23"/>
  <c r="R11"/>
  <c r="U11"/>
  <c r="U9"/>
  <c r="R9"/>
  <c r="V33"/>
  <c r="S33"/>
  <c r="V14"/>
  <c r="S14"/>
  <c r="N8"/>
  <c r="S37"/>
  <c r="V37"/>
  <c r="R35"/>
  <c r="U35"/>
  <c r="R13"/>
  <c r="U13"/>
  <c r="U25"/>
  <c r="R25"/>
  <c r="S18"/>
  <c r="V18"/>
  <c r="X25" l="1"/>
  <c r="Y25" s="1"/>
  <c r="X28"/>
  <c r="Y28" s="1"/>
  <c r="X27"/>
  <c r="Y27" s="1"/>
  <c r="X36"/>
  <c r="Y36" s="1"/>
  <c r="X37"/>
  <c r="Y37" s="1"/>
  <c r="X16"/>
  <c r="Y16" s="1"/>
  <c r="X39"/>
  <c r="Y39" s="1"/>
  <c r="X38"/>
  <c r="Y38" s="1"/>
  <c r="X15"/>
  <c r="Y15" s="1"/>
  <c r="X34"/>
  <c r="Y34" s="1"/>
  <c r="O8"/>
  <c r="P8"/>
  <c r="Q8"/>
  <c r="Q41" s="1"/>
  <c r="Q43" s="1"/>
  <c r="X24" s="1"/>
  <c r="Y24" s="1"/>
  <c r="N41"/>
  <c r="T8"/>
  <c r="T41" s="1"/>
  <c r="T43" s="1"/>
  <c r="X19"/>
  <c r="Y19" s="1"/>
  <c r="X17"/>
  <c r="Y17" s="1"/>
  <c r="X9"/>
  <c r="Y9" s="1"/>
  <c r="X21"/>
  <c r="Y21" s="1"/>
  <c r="X10"/>
  <c r="Y10" s="1"/>
  <c r="X22" l="1"/>
  <c r="Y22" s="1"/>
  <c r="X35"/>
  <c r="Y35" s="1"/>
  <c r="X23"/>
  <c r="Y23" s="1"/>
  <c r="X12"/>
  <c r="Y12" s="1"/>
  <c r="X13"/>
  <c r="Y13" s="1"/>
  <c r="X14"/>
  <c r="Y14" s="1"/>
  <c r="X30"/>
  <c r="Y30" s="1"/>
  <c r="X20"/>
  <c r="Y20" s="1"/>
  <c r="X32"/>
  <c r="Y32" s="1"/>
  <c r="X40"/>
  <c r="Y40" s="1"/>
  <c r="X33"/>
  <c r="Y33" s="1"/>
  <c r="X31"/>
  <c r="Y31" s="1"/>
  <c r="R8"/>
  <c r="O41"/>
  <c r="O43" s="1"/>
  <c r="U8"/>
  <c r="U41" s="1"/>
  <c r="U43" s="1"/>
  <c r="W8"/>
  <c r="X29"/>
  <c r="Y29" s="1"/>
  <c r="S8"/>
  <c r="S41" s="1"/>
  <c r="S43" s="1"/>
  <c r="X42" s="1"/>
  <c r="Y42" s="1"/>
  <c r="P41"/>
  <c r="P43" s="1"/>
  <c r="W42" s="1"/>
  <c r="V8"/>
  <c r="V41" s="1"/>
  <c r="V43" s="1"/>
  <c r="X26"/>
  <c r="Y26" s="1"/>
  <c r="X18"/>
  <c r="Y18" s="1"/>
  <c r="X11"/>
  <c r="Y11" s="1"/>
  <c r="N43"/>
  <c r="R41" l="1"/>
  <c r="R43" s="1"/>
  <c r="X8"/>
  <c r="W17"/>
  <c r="W40"/>
  <c r="W10"/>
  <c r="W13"/>
  <c r="W12"/>
  <c r="W32"/>
  <c r="W22"/>
  <c r="W34"/>
  <c r="W26"/>
  <c r="W21"/>
  <c r="W15"/>
  <c r="W9"/>
  <c r="W19"/>
  <c r="W20"/>
  <c r="W11"/>
  <c r="W35"/>
  <c r="W30"/>
  <c r="W23"/>
  <c r="W37"/>
  <c r="W31"/>
  <c r="W24"/>
  <c r="W27"/>
  <c r="W18"/>
  <c r="W14"/>
  <c r="W16"/>
  <c r="W39"/>
  <c r="W36"/>
  <c r="W29"/>
  <c r="W25"/>
  <c r="W33"/>
  <c r="W28"/>
  <c r="W41" l="1"/>
  <c r="W43" s="1"/>
  <c r="X41"/>
  <c r="X43" s="1"/>
  <c r="Y8"/>
  <c r="Y41" s="1"/>
  <c r="Y43" s="1"/>
</calcChain>
</file>

<file path=xl/sharedStrings.xml><?xml version="1.0" encoding="utf-8"?>
<sst xmlns="http://schemas.openxmlformats.org/spreadsheetml/2006/main" count="80" uniqueCount="73">
  <si>
    <t>Выплата компенсации части родительской платы</t>
  </si>
  <si>
    <t>№ п/п</t>
  </si>
  <si>
    <t>Наименование муниципального образования</t>
  </si>
  <si>
    <t xml:space="preserve">Расходы на осуществление выплаты родителям (законным представителям) компенсации части родительской платы за присмотр и уход  за детьми, посещающими образовательные организации, реализующие образовательные программы дошкольного образования, рублей </t>
  </si>
  <si>
    <t>Расходы на оплату банковских услуг по перечислению выплаты родителям (законным представителям)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рублей</t>
  </si>
  <si>
    <t>в том числе</t>
  </si>
  <si>
    <t>Всего объем субвенции на осуществление выплаты родителям (законным представителям) компенсации части родительской платы за присмотр и уход  за детьми, посещающими образовательные организации, реализующие образовательные программы дошкольного образования, на 2026 год, рублей</t>
  </si>
  <si>
    <t>Всего объем субвенции на осуществление выплаты родителям (законным представителям) компенсации части родительской платы за присмотр и уход  за детьми, посещающими образовательные организации, реализующие образовательные программы дошкольного образования, на 2027 год, рублей</t>
  </si>
  <si>
    <t>Субвенция на 2026 год с учетом коэффициента, рублей</t>
  </si>
  <si>
    <t>Субвенция на 2027 год с учетом коэффициента, рублей</t>
  </si>
  <si>
    <t>всего детей</t>
  </si>
  <si>
    <t>объем субвенции муниципальным образованиям (95%)</t>
  </si>
  <si>
    <t>нераспределенная между муниципальными образованиями субвенция (5%)</t>
  </si>
  <si>
    <t>первых детей</t>
  </si>
  <si>
    <t>вторых детей</t>
  </si>
  <si>
    <t>третьих и последующих детей</t>
  </si>
  <si>
    <t xml:space="preserve">на первого ребенка - в размере 20% среднего размера родительской платы </t>
  </si>
  <si>
    <t xml:space="preserve">на второго ребенка - в размере 50% среднего размера родительской платы </t>
  </si>
  <si>
    <t>на  третьего и последующих детей -  в размере 70% среднего размера родительской платы</t>
  </si>
  <si>
    <t>итого расходы</t>
  </si>
  <si>
    <t>4=5+6+7</t>
  </si>
  <si>
    <t>9=3*0,2*5*8</t>
  </si>
  <si>
    <t>10=3*0,5*6*8</t>
  </si>
  <si>
    <t>11=3*0,7*7*8</t>
  </si>
  <si>
    <t>12=9+10+11</t>
  </si>
  <si>
    <t>13=12*0,004</t>
  </si>
  <si>
    <t>14=12+13</t>
  </si>
  <si>
    <t>15=14*95/100</t>
  </si>
  <si>
    <t>16=14*5/100</t>
  </si>
  <si>
    <t>Беловский 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</si>
  <si>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</si>
  <si>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</si>
  <si>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</si>
  <si>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</si>
  <si>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</si>
  <si>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</si>
  <si>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</si>
  <si>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</si>
  <si>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</si>
  <si>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</si>
  <si>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</si>
  <si>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</si>
  <si>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</si>
  <si>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</si>
  <si>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</si>
  <si>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</si>
  <si>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</si>
  <si>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</si>
  <si>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</si>
  <si>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</si>
  <si>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</si>
  <si>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</si>
  <si>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</si>
  <si>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</si>
  <si>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</si>
  <si>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</si>
  <si>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</si>
  <si>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</si>
  <si>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Курск</t>
  </si>
  <si>
    <t>г.Курчатов</t>
  </si>
  <si>
    <t>г.Льгов</t>
  </si>
  <si>
    <t>г.Щигры</t>
  </si>
  <si>
    <t>Итого</t>
  </si>
  <si>
    <t>x</t>
  </si>
  <si>
    <t>Нераспределенный резерв</t>
  </si>
  <si>
    <t>Всего</t>
  </si>
  <si>
    <t>Всего объем субвенции на осуществление выплаты родителям (законным представителям) компенсации части родительской платы за присмотр и уход  за детьми, посещающими образовательные организации, реализующие образовательные программы дошкольного образования, на 2028 год, рублей</t>
  </si>
  <si>
    <t>Субвенция на 2028 год с учетом коэффициента, рублей</t>
  </si>
  <si>
    <t>Средний размер родительской  платы за присмотр и уход за детьми, посещающими образовательные организации, реализующие образовательные программы дошкольного образования, установленный по i-му муниципальному образованию  Правительством Курской области, рублей</t>
  </si>
  <si>
    <t>Прогнозное количество в семьях детей, посещающих образовательные организации, реализующие образовательные программы дошкольного образования, в i-м муниципальном образовании по данным органа местного самоуправления соответствующего муниципального образования, предоставляемым в исполнительный орган Курской области, уполномоченный в сфере образования, человек</t>
  </si>
  <si>
    <t>Количество месяцев средней посещаемости детьми образовательных организаций, реализующих образовательные программы дошкольного образования, с учетом пропусков по болезни, отпусков родителей и других причин, устанавливаемое по i-му муниципальному образованию нормативным актом Правительства Курской области</t>
  </si>
  <si>
    <t xml:space="preserve">коэффициенты </t>
  </si>
  <si>
    <t>Приложение № 1.4.1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</si>
</sst>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0000000"/>
    <numFmt numFmtId="166" formatCode="#,##0.000000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1"/>
      <charset val="204"/>
      <scheme val="major"/>
    </font>
    <font>
      <sz val="12"/>
      <name val="Arial Cyr"/>
      <charset val="204"/>
    </font>
    <font>
      <sz val="10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14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7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6" fillId="27" borderId="0" applyNumberFormat="0" applyBorder="0" applyAlignment="0" applyProtection="0"/>
    <xf numFmtId="0" fontId="10" fillId="28" borderId="4" applyNumberFormat="0" applyAlignment="0" applyProtection="0"/>
    <xf numFmtId="0" fontId="12" fillId="29" borderId="7" applyNumberFormat="0" applyAlignment="0" applyProtection="0"/>
    <xf numFmtId="0" fontId="14" fillId="0" borderId="0" applyNumberFormat="0" applyFill="0" applyBorder="0" applyAlignment="0" applyProtection="0"/>
    <xf numFmtId="0" fontId="5" fillId="30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31" borderId="4" applyNumberFormat="0" applyAlignment="0" applyProtection="0"/>
    <xf numFmtId="0" fontId="11" fillId="0" borderId="6" applyNumberFormat="0" applyFill="0" applyAlignment="0" applyProtection="0"/>
    <xf numFmtId="0" fontId="7" fillId="32" borderId="0" applyNumberFormat="0" applyBorder="0" applyAlignment="0" applyProtection="0"/>
    <xf numFmtId="0" fontId="1" fillId="33" borderId="8" applyNumberFormat="0" applyFont="0" applyAlignment="0" applyProtection="0"/>
    <xf numFmtId="0" fontId="9" fillId="28" borderId="5" applyNumberFormat="0" applyAlignment="0" applyProtection="0"/>
    <xf numFmtId="0" fontId="2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0"/>
  </cellStyleXfs>
  <cellXfs count="68">
    <xf numFmtId="0" fontId="0" fillId="0" borderId="0" xfId="0"/>
    <xf numFmtId="0" fontId="18" fillId="0" borderId="0" xfId="1" applyFont="1"/>
    <xf numFmtId="0" fontId="17" fillId="0" borderId="0" xfId="1"/>
    <xf numFmtId="0" fontId="18" fillId="0" borderId="0" xfId="1" applyFont="1" applyBorder="1"/>
    <xf numFmtId="0" fontId="17" fillId="0" borderId="0" xfId="1" applyAlignment="1">
      <alignment horizontal="center" vertical="center"/>
    </xf>
    <xf numFmtId="1" fontId="19" fillId="0" borderId="10" xfId="1" applyNumberFormat="1" applyFont="1" applyFill="1" applyBorder="1" applyAlignment="1" applyProtection="1">
      <alignment horizontal="center" vertical="center" wrapText="1"/>
    </xf>
    <xf numFmtId="0" fontId="18" fillId="0" borderId="10" xfId="1" applyNumberFormat="1" applyFont="1" applyFill="1" applyBorder="1" applyAlignment="1" applyProtection="1">
      <alignment vertical="center"/>
    </xf>
    <xf numFmtId="0" fontId="18" fillId="0" borderId="10" xfId="1" applyFont="1" applyFill="1" applyBorder="1" applyAlignment="1">
      <alignment vertical="center"/>
    </xf>
    <xf numFmtId="4" fontId="18" fillId="0" borderId="10" xfId="1" applyNumberFormat="1" applyFont="1" applyFill="1" applyBorder="1" applyAlignment="1">
      <alignment horizontal="right"/>
    </xf>
    <xf numFmtId="3" fontId="18" fillId="0" borderId="10" xfId="1" applyNumberFormat="1" applyFont="1" applyFill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3" fontId="18" fillId="0" borderId="10" xfId="1" applyNumberFormat="1" applyFont="1" applyFill="1" applyBorder="1"/>
    <xf numFmtId="3" fontId="17" fillId="0" borderId="0" xfId="1" applyNumberFormat="1" applyFill="1"/>
    <xf numFmtId="0" fontId="17" fillId="0" borderId="0" xfId="1" applyFill="1"/>
    <xf numFmtId="4" fontId="18" fillId="0" borderId="10" xfId="1" applyNumberFormat="1" applyFont="1" applyFill="1" applyBorder="1" applyAlignment="1" applyProtection="1">
      <alignment horizontal="right"/>
    </xf>
    <xf numFmtId="0" fontId="19" fillId="0" borderId="10" xfId="1" applyNumberFormat="1" applyFont="1" applyFill="1" applyBorder="1" applyAlignment="1" applyProtection="1">
      <alignment vertical="center"/>
    </xf>
    <xf numFmtId="0" fontId="19" fillId="0" borderId="10" xfId="1" applyFont="1" applyFill="1" applyBorder="1" applyAlignment="1">
      <alignment vertical="center"/>
    </xf>
    <xf numFmtId="4" fontId="19" fillId="0" borderId="10" xfId="1" applyNumberFormat="1" applyFont="1" applyFill="1" applyBorder="1" applyAlignment="1" applyProtection="1">
      <alignment horizontal="center"/>
    </xf>
    <xf numFmtId="3" fontId="19" fillId="0" borderId="10" xfId="1" applyNumberFormat="1" applyFont="1" applyFill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4" fontId="19" fillId="0" borderId="10" xfId="1" applyNumberFormat="1" applyFont="1" applyFill="1" applyBorder="1" applyAlignment="1">
      <alignment horizontal="right"/>
    </xf>
    <xf numFmtId="0" fontId="19" fillId="3" borderId="10" xfId="1" applyNumberFormat="1" applyFont="1" applyFill="1" applyBorder="1" applyAlignment="1" applyProtection="1">
      <alignment vertical="center"/>
    </xf>
    <xf numFmtId="0" fontId="19" fillId="3" borderId="10" xfId="1" applyFont="1" applyFill="1" applyBorder="1"/>
    <xf numFmtId="4" fontId="18" fillId="3" borderId="10" xfId="1" applyNumberFormat="1" applyFont="1" applyFill="1" applyBorder="1" applyAlignment="1" applyProtection="1">
      <alignment horizontal="right"/>
    </xf>
    <xf numFmtId="0" fontId="18" fillId="3" borderId="10" xfId="1" applyNumberFormat="1" applyFont="1" applyFill="1" applyBorder="1" applyAlignment="1" applyProtection="1">
      <alignment horizontal="right"/>
    </xf>
    <xf numFmtId="0" fontId="18" fillId="3" borderId="10" xfId="1" applyFont="1" applyFill="1" applyBorder="1" applyAlignment="1">
      <alignment horizontal="right"/>
    </xf>
    <xf numFmtId="4" fontId="18" fillId="3" borderId="10" xfId="1" applyNumberFormat="1" applyFont="1" applyFill="1" applyBorder="1" applyAlignment="1">
      <alignment horizontal="right"/>
    </xf>
    <xf numFmtId="3" fontId="18" fillId="3" borderId="10" xfId="1" applyNumberFormat="1" applyFont="1" applyFill="1" applyBorder="1" applyAlignment="1">
      <alignment horizontal="right"/>
    </xf>
    <xf numFmtId="3" fontId="19" fillId="3" borderId="10" xfId="1" applyNumberFormat="1" applyFont="1" applyFill="1" applyBorder="1" applyAlignment="1">
      <alignment horizontal="right"/>
    </xf>
    <xf numFmtId="3" fontId="19" fillId="3" borderId="10" xfId="1" applyNumberFormat="1" applyFont="1" applyFill="1" applyBorder="1"/>
    <xf numFmtId="0" fontId="18" fillId="3" borderId="10" xfId="1" applyFont="1" applyFill="1" applyBorder="1" applyAlignment="1">
      <alignment vertical="center"/>
    </xf>
    <xf numFmtId="0" fontId="19" fillId="3" borderId="10" xfId="1" applyFont="1" applyFill="1" applyBorder="1" applyAlignment="1">
      <alignment vertical="center"/>
    </xf>
    <xf numFmtId="4" fontId="19" fillId="3" borderId="10" xfId="1" applyNumberFormat="1" applyFont="1" applyFill="1" applyBorder="1" applyAlignment="1">
      <alignment horizontal="right"/>
    </xf>
    <xf numFmtId="164" fontId="19" fillId="3" borderId="10" xfId="1" applyNumberFormat="1" applyFont="1" applyFill="1" applyBorder="1" applyAlignment="1">
      <alignment horizontal="right"/>
    </xf>
    <xf numFmtId="0" fontId="17" fillId="0" borderId="0" xfId="1" applyFont="1" applyAlignment="1">
      <alignment horizontal="center" vertical="top" wrapText="1"/>
    </xf>
    <xf numFmtId="3" fontId="20" fillId="0" borderId="0" xfId="1" applyNumberFormat="1" applyFont="1"/>
    <xf numFmtId="3" fontId="20" fillId="0" borderId="0" xfId="1" applyNumberFormat="1" applyFont="1" applyAlignment="1">
      <alignment horizontal="center" vertical="top" wrapText="1"/>
    </xf>
    <xf numFmtId="3" fontId="20" fillId="0" borderId="0" xfId="1" applyNumberFormat="1" applyFont="1" applyAlignment="1">
      <alignment horizontal="right" wrapText="1"/>
    </xf>
    <xf numFmtId="0" fontId="17" fillId="0" borderId="0" xfId="1" applyFont="1"/>
    <xf numFmtId="165" fontId="17" fillId="0" borderId="0" xfId="1" applyNumberFormat="1"/>
    <xf numFmtId="0" fontId="20" fillId="0" borderId="0" xfId="1" applyFont="1"/>
    <xf numFmtId="0" fontId="20" fillId="0" borderId="0" xfId="1" applyFont="1" applyAlignment="1">
      <alignment wrapText="1"/>
    </xf>
    <xf numFmtId="166" fontId="20" fillId="0" borderId="0" xfId="1" applyNumberFormat="1" applyFont="1"/>
    <xf numFmtId="166" fontId="20" fillId="0" borderId="0" xfId="1" applyNumberFormat="1" applyFont="1" applyAlignment="1">
      <alignment wrapText="1"/>
    </xf>
    <xf numFmtId="3" fontId="20" fillId="0" borderId="10" xfId="0" applyNumberFormat="1" applyFont="1" applyFill="1" applyBorder="1" applyAlignment="1">
      <alignment horizontal="right"/>
    </xf>
    <xf numFmtId="0" fontId="19" fillId="0" borderId="10" xfId="1" applyFont="1" applyBorder="1" applyAlignment="1">
      <alignment horizontal="center" vertical="center" wrapText="1"/>
    </xf>
    <xf numFmtId="0" fontId="19" fillId="0" borderId="10" xfId="1" applyNumberFormat="1" applyFont="1" applyFill="1" applyBorder="1" applyAlignment="1" applyProtection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2" fontId="19" fillId="0" borderId="10" xfId="1" applyNumberFormat="1" applyFont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0" borderId="10" xfId="1" applyNumberFormat="1" applyFont="1" applyFill="1" applyBorder="1" applyAlignment="1" applyProtection="1">
      <alignment horizontal="center" vertical="center"/>
    </xf>
    <xf numFmtId="2" fontId="19" fillId="2" borderId="10" xfId="1" applyNumberFormat="1" applyFont="1" applyFill="1" applyBorder="1" applyAlignment="1">
      <alignment horizontal="center" vertical="center" wrapText="1"/>
    </xf>
    <xf numFmtId="3" fontId="19" fillId="0" borderId="0" xfId="1" applyNumberFormat="1" applyFont="1" applyFill="1" applyBorder="1"/>
    <xf numFmtId="0" fontId="19" fillId="0" borderId="10" xfId="1" applyFont="1" applyBorder="1" applyAlignment="1">
      <alignment horizontal="center" vertical="center" wrapText="1"/>
    </xf>
    <xf numFmtId="0" fontId="19" fillId="0" borderId="10" xfId="1" applyNumberFormat="1" applyFont="1" applyFill="1" applyBorder="1" applyAlignment="1" applyProtection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2" fontId="19" fillId="0" borderId="10" xfId="1" applyNumberFormat="1" applyFont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9" fillId="0" borderId="10" xfId="1" applyNumberFormat="1" applyFont="1" applyFill="1" applyBorder="1" applyAlignment="1" applyProtection="1">
      <alignment horizontal="center" vertical="center"/>
    </xf>
    <xf numFmtId="2" fontId="19" fillId="0" borderId="10" xfId="1" applyNumberFormat="1" applyFont="1" applyFill="1" applyBorder="1" applyAlignment="1" applyProtection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2" fontId="19" fillId="2" borderId="10" xfId="1" applyNumberFormat="1" applyFont="1" applyFill="1" applyBorder="1" applyAlignment="1">
      <alignment horizontal="center" vertical="center" wrapText="1"/>
    </xf>
    <xf numFmtId="3" fontId="23" fillId="34" borderId="0" xfId="1" applyNumberFormat="1" applyFont="1" applyFill="1"/>
    <xf numFmtId="0" fontId="24" fillId="34" borderId="0" xfId="1" applyFont="1" applyFill="1"/>
    <xf numFmtId="3" fontId="24" fillId="34" borderId="0" xfId="1" applyNumberFormat="1" applyFont="1" applyFill="1"/>
    <xf numFmtId="0" fontId="25" fillId="0" borderId="0" xfId="1" applyNumberFormat="1" applyFont="1" applyFill="1" applyBorder="1" applyAlignment="1" applyProtection="1">
      <alignment horizontal="center" vertical="center" wrapText="1"/>
    </xf>
    <xf numFmtId="0" fontId="25" fillId="0" borderId="0" xfId="1" applyFont="1" applyAlignment="1">
      <alignment horizontal="right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4" xfId="43"/>
    <cellStyle name="Обычный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E50"/>
  <sheetViews>
    <sheetView tabSelected="1" view="pageBreakPreview" zoomScale="80" zoomScaleNormal="100" zoomScaleSheetLayoutView="8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2" sqref="C2:M2"/>
    </sheetView>
  </sheetViews>
  <sheetFormatPr defaultRowHeight="12.75"/>
  <cols>
    <col min="1" max="1" width="7.42578125" style="2" customWidth="1"/>
    <col min="2" max="2" width="23" style="2" customWidth="1"/>
    <col min="3" max="3" width="19.28515625" style="2" customWidth="1"/>
    <col min="4" max="4" width="10.140625" style="2" customWidth="1"/>
    <col min="5" max="5" width="8.7109375" style="2" customWidth="1"/>
    <col min="6" max="6" width="9.5703125" style="2" customWidth="1"/>
    <col min="7" max="7" width="10.7109375" style="2" customWidth="1"/>
    <col min="8" max="8" width="18" style="2" customWidth="1"/>
    <col min="9" max="9" width="16" style="2" customWidth="1"/>
    <col min="10" max="10" width="16.42578125" style="2" customWidth="1"/>
    <col min="11" max="11" width="15.85546875" style="2" customWidth="1"/>
    <col min="12" max="12" width="17" style="2" customWidth="1"/>
    <col min="13" max="13" width="19.85546875" style="2" customWidth="1"/>
    <col min="14" max="14" width="19.42578125" style="2" customWidth="1"/>
    <col min="15" max="15" width="17.42578125" style="2" customWidth="1"/>
    <col min="16" max="16" width="18.85546875" style="2" customWidth="1"/>
    <col min="17" max="17" width="18.5703125" style="2" customWidth="1"/>
    <col min="18" max="18" width="17.7109375" style="2" customWidth="1"/>
    <col min="19" max="19" width="19" style="2" customWidth="1"/>
    <col min="20" max="20" width="19.5703125" style="2" customWidth="1"/>
    <col min="21" max="22" width="19" style="2" customWidth="1"/>
    <col min="23" max="23" width="16.85546875" style="38" customWidth="1"/>
    <col min="24" max="24" width="17.5703125" style="38" customWidth="1"/>
    <col min="25" max="25" width="17.7109375" style="38" customWidth="1"/>
    <col min="26" max="26" width="13.42578125" style="2" customWidth="1"/>
    <col min="27" max="27" width="12.85546875" style="2" bestFit="1" customWidth="1"/>
    <col min="28" max="28" width="12" style="2" bestFit="1" customWidth="1"/>
    <col min="29" max="30" width="9.140625" style="2"/>
    <col min="31" max="31" width="10.85546875" style="2" bestFit="1" customWidth="1"/>
    <col min="32" max="32" width="9.140625" style="2"/>
    <col min="33" max="33" width="14.42578125" style="2" customWidth="1"/>
    <col min="34" max="16384" width="9.140625" style="2"/>
  </cols>
  <sheetData>
    <row r="1" spans="1:31" ht="24" customHeight="1">
      <c r="P1" s="67" t="s">
        <v>72</v>
      </c>
      <c r="Q1" s="67"/>
      <c r="R1" s="67"/>
    </row>
    <row r="2" spans="1:31" ht="45" customHeight="1">
      <c r="A2" s="1"/>
      <c r="B2" s="1"/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31" ht="15.75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31" s="4" customFormat="1" ht="227.25" customHeight="1">
      <c r="A4" s="59" t="s">
        <v>1</v>
      </c>
      <c r="B4" s="54" t="s">
        <v>2</v>
      </c>
      <c r="C4" s="60" t="s">
        <v>68</v>
      </c>
      <c r="D4" s="54" t="s">
        <v>69</v>
      </c>
      <c r="E4" s="54"/>
      <c r="F4" s="54"/>
      <c r="G4" s="54"/>
      <c r="H4" s="54" t="s">
        <v>70</v>
      </c>
      <c r="I4" s="57" t="s">
        <v>3</v>
      </c>
      <c r="J4" s="61"/>
      <c r="K4" s="61"/>
      <c r="L4" s="61"/>
      <c r="M4" s="62" t="s">
        <v>4</v>
      </c>
      <c r="N4" s="57" t="s">
        <v>6</v>
      </c>
      <c r="O4" s="55" t="s">
        <v>5</v>
      </c>
      <c r="P4" s="55"/>
      <c r="Q4" s="57" t="s">
        <v>7</v>
      </c>
      <c r="R4" s="55" t="s">
        <v>5</v>
      </c>
      <c r="S4" s="55"/>
      <c r="T4" s="57" t="s">
        <v>66</v>
      </c>
      <c r="U4" s="55" t="s">
        <v>5</v>
      </c>
      <c r="V4" s="55"/>
      <c r="W4" s="53" t="s">
        <v>8</v>
      </c>
      <c r="X4" s="53" t="s">
        <v>9</v>
      </c>
      <c r="Y4" s="53" t="s">
        <v>67</v>
      </c>
    </row>
    <row r="5" spans="1:31" s="4" customFormat="1" ht="15.75" customHeight="1">
      <c r="A5" s="59"/>
      <c r="B5" s="54"/>
      <c r="C5" s="60"/>
      <c r="D5" s="54" t="s">
        <v>10</v>
      </c>
      <c r="E5" s="53" t="s">
        <v>5</v>
      </c>
      <c r="F5" s="53"/>
      <c r="G5" s="53"/>
      <c r="H5" s="54"/>
      <c r="I5" s="61"/>
      <c r="J5" s="61"/>
      <c r="K5" s="61"/>
      <c r="L5" s="61"/>
      <c r="M5" s="62"/>
      <c r="N5" s="58"/>
      <c r="O5" s="55" t="s">
        <v>11</v>
      </c>
      <c r="P5" s="56" t="s">
        <v>12</v>
      </c>
      <c r="Q5" s="58"/>
      <c r="R5" s="55" t="s">
        <v>11</v>
      </c>
      <c r="S5" s="56" t="s">
        <v>12</v>
      </c>
      <c r="T5" s="58"/>
      <c r="U5" s="55" t="s">
        <v>11</v>
      </c>
      <c r="V5" s="56" t="s">
        <v>12</v>
      </c>
      <c r="W5" s="53"/>
      <c r="X5" s="53"/>
      <c r="Y5" s="53"/>
    </row>
    <row r="6" spans="1:31" s="4" customFormat="1" ht="173.25" customHeight="1">
      <c r="A6" s="59"/>
      <c r="B6" s="54"/>
      <c r="C6" s="60"/>
      <c r="D6" s="54"/>
      <c r="E6" s="45" t="s">
        <v>13</v>
      </c>
      <c r="F6" s="45" t="s">
        <v>14</v>
      </c>
      <c r="G6" s="45" t="s">
        <v>15</v>
      </c>
      <c r="H6" s="54"/>
      <c r="I6" s="49" t="s">
        <v>16</v>
      </c>
      <c r="J6" s="49" t="s">
        <v>17</v>
      </c>
      <c r="K6" s="49" t="s">
        <v>18</v>
      </c>
      <c r="L6" s="51" t="s">
        <v>19</v>
      </c>
      <c r="M6" s="62"/>
      <c r="N6" s="58"/>
      <c r="O6" s="55"/>
      <c r="P6" s="56"/>
      <c r="Q6" s="58"/>
      <c r="R6" s="55"/>
      <c r="S6" s="56"/>
      <c r="T6" s="58"/>
      <c r="U6" s="55"/>
      <c r="V6" s="56"/>
      <c r="W6" s="53"/>
      <c r="X6" s="53"/>
      <c r="Y6" s="53"/>
    </row>
    <row r="7" spans="1:31" s="4" customFormat="1" ht="18" customHeight="1">
      <c r="A7" s="50">
        <v>1</v>
      </c>
      <c r="B7" s="46">
        <v>2</v>
      </c>
      <c r="C7" s="5">
        <v>3</v>
      </c>
      <c r="D7" s="46" t="s">
        <v>20</v>
      </c>
      <c r="E7" s="45">
        <v>5</v>
      </c>
      <c r="F7" s="45">
        <v>6</v>
      </c>
      <c r="G7" s="45">
        <v>7</v>
      </c>
      <c r="H7" s="46">
        <v>8</v>
      </c>
      <c r="I7" s="49" t="s">
        <v>21</v>
      </c>
      <c r="J7" s="49" t="s">
        <v>22</v>
      </c>
      <c r="K7" s="49" t="s">
        <v>23</v>
      </c>
      <c r="L7" s="51" t="s">
        <v>24</v>
      </c>
      <c r="M7" s="51" t="s">
        <v>25</v>
      </c>
      <c r="N7" s="49" t="s">
        <v>26</v>
      </c>
      <c r="O7" s="47" t="s">
        <v>27</v>
      </c>
      <c r="P7" s="48" t="s">
        <v>28</v>
      </c>
      <c r="Q7" s="47">
        <v>17</v>
      </c>
      <c r="R7" s="47">
        <v>18</v>
      </c>
      <c r="S7" s="47">
        <v>19</v>
      </c>
      <c r="T7" s="47">
        <v>20</v>
      </c>
      <c r="U7" s="47">
        <v>21</v>
      </c>
      <c r="V7" s="47">
        <v>22</v>
      </c>
      <c r="W7" s="45">
        <v>23</v>
      </c>
      <c r="X7" s="45">
        <v>24</v>
      </c>
      <c r="Y7" s="45">
        <v>25</v>
      </c>
    </row>
    <row r="8" spans="1:31" s="13" customFormat="1" ht="15.75">
      <c r="A8" s="6">
        <v>1</v>
      </c>
      <c r="B8" s="7" t="s">
        <v>29</v>
      </c>
      <c r="C8" s="8">
        <v>1512</v>
      </c>
      <c r="D8" s="9">
        <f>E8+F8+G8</f>
        <v>0</v>
      </c>
      <c r="E8" s="44"/>
      <c r="F8" s="44"/>
      <c r="G8" s="44"/>
      <c r="H8" s="10">
        <v>7.2</v>
      </c>
      <c r="I8" s="8">
        <f>C8*0.2*E8*H8</f>
        <v>0</v>
      </c>
      <c r="J8" s="8">
        <f>C8*0.5*F8*H8</f>
        <v>0</v>
      </c>
      <c r="K8" s="8">
        <f>C8*0.7*G8*H8</f>
        <v>0</v>
      </c>
      <c r="L8" s="8">
        <f>I8+J8+K8</f>
        <v>0</v>
      </c>
      <c r="M8" s="8">
        <f>L8*0.004</f>
        <v>0</v>
      </c>
      <c r="N8" s="9">
        <f>ROUND(L8+M8,0)</f>
        <v>0</v>
      </c>
      <c r="O8" s="9">
        <f>ROUND(N8*95/100,0)</f>
        <v>0</v>
      </c>
      <c r="P8" s="9">
        <f>ROUND(N8*5/100,0)</f>
        <v>0</v>
      </c>
      <c r="Q8" s="9">
        <f>N8</f>
        <v>0</v>
      </c>
      <c r="R8" s="9">
        <f>O8</f>
        <v>0</v>
      </c>
      <c r="S8" s="9">
        <f>P8</f>
        <v>0</v>
      </c>
      <c r="T8" s="9">
        <f>N8</f>
        <v>0</v>
      </c>
      <c r="U8" s="9">
        <f>O8</f>
        <v>0</v>
      </c>
      <c r="V8" s="9">
        <f>P8</f>
        <v>0</v>
      </c>
      <c r="W8" s="9">
        <f>ROUND(O8*$W$46,0)</f>
        <v>0</v>
      </c>
      <c r="X8" s="9">
        <f>ROUND(R8*$X$46,0)</f>
        <v>0</v>
      </c>
      <c r="Y8" s="11">
        <f>X8</f>
        <v>0</v>
      </c>
      <c r="Z8" s="12"/>
      <c r="AA8" s="12"/>
      <c r="AB8" s="12"/>
      <c r="AD8" s="12"/>
      <c r="AE8" s="12"/>
    </row>
    <row r="9" spans="1:31" s="13" customFormat="1" ht="15.75">
      <c r="A9" s="6">
        <v>2</v>
      </c>
      <c r="B9" s="7" t="s">
        <v>30</v>
      </c>
      <c r="C9" s="8">
        <v>1911</v>
      </c>
      <c r="D9" s="9">
        <f t="shared" ref="D9:D40" si="0">E9+F9+G9</f>
        <v>0</v>
      </c>
      <c r="E9" s="44"/>
      <c r="F9" s="44"/>
      <c r="G9" s="44"/>
      <c r="H9" s="10">
        <v>7.2</v>
      </c>
      <c r="I9" s="8">
        <f t="shared" ref="I9:I40" si="1">C9*0.2*E9*H9</f>
        <v>0</v>
      </c>
      <c r="J9" s="8">
        <f t="shared" ref="J9:J40" si="2">C9*0.5*F9*H9</f>
        <v>0</v>
      </c>
      <c r="K9" s="8">
        <f t="shared" ref="K9:K40" si="3">C9*0.7*G9*H9</f>
        <v>0</v>
      </c>
      <c r="L9" s="8">
        <f t="shared" ref="L9:L40" si="4">I9+J9+K9</f>
        <v>0</v>
      </c>
      <c r="M9" s="8">
        <f t="shared" ref="M9:M40" si="5">L9*0.004</f>
        <v>0</v>
      </c>
      <c r="N9" s="9">
        <f t="shared" ref="N9:N40" si="6">ROUND(L9+M9,0)</f>
        <v>0</v>
      </c>
      <c r="O9" s="9">
        <f t="shared" ref="O9:O40" si="7">ROUND(N9*95/100,0)</f>
        <v>0</v>
      </c>
      <c r="P9" s="9">
        <f t="shared" ref="P9:P40" si="8">ROUND(N9*5/100,0)</f>
        <v>0</v>
      </c>
      <c r="Q9" s="9">
        <f t="shared" ref="Q9:S40" si="9">N9</f>
        <v>0</v>
      </c>
      <c r="R9" s="9">
        <f t="shared" si="9"/>
        <v>0</v>
      </c>
      <c r="S9" s="9">
        <f t="shared" si="9"/>
        <v>0</v>
      </c>
      <c r="T9" s="9">
        <f t="shared" ref="T9:V40" si="10">N9</f>
        <v>0</v>
      </c>
      <c r="U9" s="9">
        <f t="shared" si="10"/>
        <v>0</v>
      </c>
      <c r="V9" s="9">
        <f t="shared" si="10"/>
        <v>0</v>
      </c>
      <c r="W9" s="9">
        <f>ROUND(O9*$W$46,0)</f>
        <v>0</v>
      </c>
      <c r="X9" s="9">
        <f>ROUND(R9*$X$46,0)</f>
        <v>0</v>
      </c>
      <c r="Y9" s="11">
        <f t="shared" ref="Y9:Y39" si="11">X9</f>
        <v>0</v>
      </c>
      <c r="Z9" s="12"/>
      <c r="AA9" s="12"/>
      <c r="AB9" s="12"/>
      <c r="AD9" s="12"/>
      <c r="AE9" s="12"/>
    </row>
    <row r="10" spans="1:31" s="13" customFormat="1" ht="15.75">
      <c r="A10" s="6">
        <v>3</v>
      </c>
      <c r="B10" s="7" t="s">
        <v>31</v>
      </c>
      <c r="C10" s="8">
        <v>1029</v>
      </c>
      <c r="D10" s="9">
        <f t="shared" si="0"/>
        <v>0</v>
      </c>
      <c r="E10" s="44"/>
      <c r="F10" s="44"/>
      <c r="G10" s="44"/>
      <c r="H10" s="10">
        <v>7.2</v>
      </c>
      <c r="I10" s="8">
        <f t="shared" si="1"/>
        <v>0</v>
      </c>
      <c r="J10" s="8">
        <f t="shared" si="2"/>
        <v>0</v>
      </c>
      <c r="K10" s="8">
        <f t="shared" si="3"/>
        <v>0</v>
      </c>
      <c r="L10" s="8">
        <f t="shared" si="4"/>
        <v>0</v>
      </c>
      <c r="M10" s="8">
        <f t="shared" si="5"/>
        <v>0</v>
      </c>
      <c r="N10" s="9">
        <f>ROUND(L10+M10,0)</f>
        <v>0</v>
      </c>
      <c r="O10" s="9">
        <f t="shared" si="7"/>
        <v>0</v>
      </c>
      <c r="P10" s="9">
        <f t="shared" si="8"/>
        <v>0</v>
      </c>
      <c r="Q10" s="9">
        <f t="shared" si="9"/>
        <v>0</v>
      </c>
      <c r="R10" s="9">
        <f t="shared" si="9"/>
        <v>0</v>
      </c>
      <c r="S10" s="9">
        <f t="shared" si="9"/>
        <v>0</v>
      </c>
      <c r="T10" s="9">
        <f t="shared" si="10"/>
        <v>0</v>
      </c>
      <c r="U10" s="9">
        <f t="shared" si="10"/>
        <v>0</v>
      </c>
      <c r="V10" s="9">
        <f t="shared" si="10"/>
        <v>0</v>
      </c>
      <c r="W10" s="9">
        <f>ROUND(O10*$W$46,0)</f>
        <v>0</v>
      </c>
      <c r="X10" s="9">
        <f>ROUND(R10*$X$46,0)</f>
        <v>0</v>
      </c>
      <c r="Y10" s="11">
        <f t="shared" si="11"/>
        <v>0</v>
      </c>
      <c r="Z10" s="12"/>
      <c r="AA10" s="12"/>
      <c r="AB10" s="12"/>
      <c r="AD10" s="12"/>
      <c r="AE10" s="12"/>
    </row>
    <row r="11" spans="1:31" s="13" customFormat="1" ht="15.75">
      <c r="A11" s="6">
        <v>4</v>
      </c>
      <c r="B11" s="7" t="s">
        <v>32</v>
      </c>
      <c r="C11" s="8">
        <v>1722</v>
      </c>
      <c r="D11" s="9">
        <f t="shared" si="0"/>
        <v>217</v>
      </c>
      <c r="E11" s="44">
        <v>98</v>
      </c>
      <c r="F11" s="44">
        <v>119</v>
      </c>
      <c r="G11" s="44">
        <v>0</v>
      </c>
      <c r="H11" s="10">
        <v>7.2</v>
      </c>
      <c r="I11" s="8">
        <f t="shared" si="1"/>
        <v>243008.64000000004</v>
      </c>
      <c r="J11" s="8">
        <f t="shared" si="2"/>
        <v>737704.8</v>
      </c>
      <c r="K11" s="8">
        <f t="shared" si="3"/>
        <v>0</v>
      </c>
      <c r="L11" s="8">
        <f t="shared" si="4"/>
        <v>980713.44000000006</v>
      </c>
      <c r="M11" s="8">
        <f t="shared" si="5"/>
        <v>3922.8537600000004</v>
      </c>
      <c r="N11" s="9">
        <f t="shared" si="6"/>
        <v>984636</v>
      </c>
      <c r="O11" s="9">
        <f t="shared" si="7"/>
        <v>935404</v>
      </c>
      <c r="P11" s="9">
        <f t="shared" si="8"/>
        <v>49232</v>
      </c>
      <c r="Q11" s="9">
        <f t="shared" si="9"/>
        <v>984636</v>
      </c>
      <c r="R11" s="9">
        <f t="shared" si="9"/>
        <v>935404</v>
      </c>
      <c r="S11" s="9">
        <f t="shared" si="9"/>
        <v>49232</v>
      </c>
      <c r="T11" s="9">
        <f t="shared" si="10"/>
        <v>984636</v>
      </c>
      <c r="U11" s="9">
        <f t="shared" si="10"/>
        <v>935404</v>
      </c>
      <c r="V11" s="9">
        <f t="shared" si="10"/>
        <v>49232</v>
      </c>
      <c r="W11" s="9">
        <f>ROUND(O11*$W$46,0)</f>
        <v>665156</v>
      </c>
      <c r="X11" s="9">
        <f>ROUND(R11*$X$46,0)</f>
        <v>665156</v>
      </c>
      <c r="Y11" s="11">
        <f t="shared" si="11"/>
        <v>665156</v>
      </c>
      <c r="Z11" s="12"/>
      <c r="AA11" s="12"/>
      <c r="AB11" s="12"/>
      <c r="AD11" s="12"/>
      <c r="AE11" s="12"/>
    </row>
    <row r="12" spans="1:31" s="13" customFormat="1" ht="15.75">
      <c r="A12" s="6">
        <v>5</v>
      </c>
      <c r="B12" s="6" t="s">
        <v>33</v>
      </c>
      <c r="C12" s="14">
        <v>2100</v>
      </c>
      <c r="D12" s="9">
        <f t="shared" si="0"/>
        <v>353</v>
      </c>
      <c r="E12" s="44">
        <v>126</v>
      </c>
      <c r="F12" s="44">
        <v>139</v>
      </c>
      <c r="G12" s="44">
        <v>88</v>
      </c>
      <c r="H12" s="10">
        <v>7.2</v>
      </c>
      <c r="I12" s="8">
        <f t="shared" si="1"/>
        <v>381024</v>
      </c>
      <c r="J12" s="8">
        <f t="shared" si="2"/>
        <v>1050840</v>
      </c>
      <c r="K12" s="8">
        <f t="shared" si="3"/>
        <v>931392</v>
      </c>
      <c r="L12" s="8">
        <f t="shared" si="4"/>
        <v>2363256</v>
      </c>
      <c r="M12" s="8">
        <f t="shared" si="5"/>
        <v>9453.0239999999994</v>
      </c>
      <c r="N12" s="9">
        <f t="shared" si="6"/>
        <v>2372709</v>
      </c>
      <c r="O12" s="9">
        <f t="shared" si="7"/>
        <v>2254074</v>
      </c>
      <c r="P12" s="9">
        <f>ROUND(N12*5/100,0)</f>
        <v>118635</v>
      </c>
      <c r="Q12" s="9">
        <f t="shared" si="9"/>
        <v>2372709</v>
      </c>
      <c r="R12" s="9">
        <f t="shared" si="9"/>
        <v>2254074</v>
      </c>
      <c r="S12" s="9">
        <f t="shared" si="9"/>
        <v>118635</v>
      </c>
      <c r="T12" s="9">
        <f t="shared" si="10"/>
        <v>2372709</v>
      </c>
      <c r="U12" s="9">
        <f t="shared" si="10"/>
        <v>2254074</v>
      </c>
      <c r="V12" s="9">
        <f t="shared" si="10"/>
        <v>118635</v>
      </c>
      <c r="W12" s="9">
        <f>ROUND(O12*$W$46,0)</f>
        <v>1602849</v>
      </c>
      <c r="X12" s="9">
        <f>ROUND(R12*$X$46,0)</f>
        <v>1602849</v>
      </c>
      <c r="Y12" s="11">
        <f t="shared" si="11"/>
        <v>1602849</v>
      </c>
      <c r="Z12" s="12"/>
      <c r="AA12" s="12"/>
      <c r="AB12" s="12"/>
      <c r="AD12" s="12"/>
      <c r="AE12" s="12"/>
    </row>
    <row r="13" spans="1:31" s="13" customFormat="1" ht="15.75">
      <c r="A13" s="6">
        <v>6</v>
      </c>
      <c r="B13" s="6" t="s">
        <v>34</v>
      </c>
      <c r="C13" s="14">
        <v>1701</v>
      </c>
      <c r="D13" s="9">
        <f t="shared" si="0"/>
        <v>313</v>
      </c>
      <c r="E13" s="44">
        <v>112</v>
      </c>
      <c r="F13" s="44">
        <v>105</v>
      </c>
      <c r="G13" s="44">
        <v>96</v>
      </c>
      <c r="H13" s="10">
        <v>7.2</v>
      </c>
      <c r="I13" s="8">
        <f t="shared" si="1"/>
        <v>274337.28000000009</v>
      </c>
      <c r="J13" s="8">
        <f t="shared" si="2"/>
        <v>642978</v>
      </c>
      <c r="K13" s="8">
        <f t="shared" si="3"/>
        <v>823011.83999999985</v>
      </c>
      <c r="L13" s="8">
        <f t="shared" si="4"/>
        <v>1740327.1199999999</v>
      </c>
      <c r="M13" s="8">
        <f t="shared" si="5"/>
        <v>6961.3084799999997</v>
      </c>
      <c r="N13" s="9">
        <f t="shared" si="6"/>
        <v>1747288</v>
      </c>
      <c r="O13" s="9">
        <f t="shared" si="7"/>
        <v>1659924</v>
      </c>
      <c r="P13" s="9">
        <f t="shared" si="8"/>
        <v>87364</v>
      </c>
      <c r="Q13" s="9">
        <f t="shared" si="9"/>
        <v>1747288</v>
      </c>
      <c r="R13" s="9">
        <f t="shared" si="9"/>
        <v>1659924</v>
      </c>
      <c r="S13" s="9">
        <f t="shared" si="9"/>
        <v>87364</v>
      </c>
      <c r="T13" s="9">
        <f t="shared" si="10"/>
        <v>1747288</v>
      </c>
      <c r="U13" s="9">
        <f t="shared" si="10"/>
        <v>1659924</v>
      </c>
      <c r="V13" s="9">
        <f t="shared" si="10"/>
        <v>87364</v>
      </c>
      <c r="W13" s="9">
        <f>ROUND(O13*$W$46,0)</f>
        <v>1180355</v>
      </c>
      <c r="X13" s="9">
        <f>ROUND(R13*$X$46,0)</f>
        <v>1180355</v>
      </c>
      <c r="Y13" s="11">
        <f t="shared" si="11"/>
        <v>1180355</v>
      </c>
      <c r="Z13" s="12"/>
      <c r="AA13" s="12"/>
      <c r="AB13" s="12"/>
      <c r="AD13" s="12"/>
      <c r="AE13" s="12"/>
    </row>
    <row r="14" spans="1:31" s="13" customFormat="1" ht="15.75">
      <c r="A14" s="6">
        <v>7</v>
      </c>
      <c r="B14" s="6" t="s">
        <v>35</v>
      </c>
      <c r="C14" s="14">
        <v>2100</v>
      </c>
      <c r="D14" s="9">
        <f t="shared" si="0"/>
        <v>463</v>
      </c>
      <c r="E14" s="44">
        <v>186</v>
      </c>
      <c r="F14" s="44">
        <v>196</v>
      </c>
      <c r="G14" s="44">
        <v>81</v>
      </c>
      <c r="H14" s="10">
        <v>7.2</v>
      </c>
      <c r="I14" s="8">
        <f t="shared" si="1"/>
        <v>562464</v>
      </c>
      <c r="J14" s="8">
        <f t="shared" si="2"/>
        <v>1481760</v>
      </c>
      <c r="K14" s="8">
        <f t="shared" si="3"/>
        <v>857304</v>
      </c>
      <c r="L14" s="8">
        <f t="shared" si="4"/>
        <v>2901528</v>
      </c>
      <c r="M14" s="8">
        <f t="shared" si="5"/>
        <v>11606.112000000001</v>
      </c>
      <c r="N14" s="9">
        <f t="shared" si="6"/>
        <v>2913134</v>
      </c>
      <c r="O14" s="9">
        <f t="shared" si="7"/>
        <v>2767477</v>
      </c>
      <c r="P14" s="9">
        <f t="shared" si="8"/>
        <v>145657</v>
      </c>
      <c r="Q14" s="9">
        <f t="shared" si="9"/>
        <v>2913134</v>
      </c>
      <c r="R14" s="9">
        <f t="shared" si="9"/>
        <v>2767477</v>
      </c>
      <c r="S14" s="9">
        <f t="shared" si="9"/>
        <v>145657</v>
      </c>
      <c r="T14" s="9">
        <f t="shared" si="10"/>
        <v>2913134</v>
      </c>
      <c r="U14" s="9">
        <f t="shared" si="10"/>
        <v>2767477</v>
      </c>
      <c r="V14" s="9">
        <f t="shared" si="10"/>
        <v>145657</v>
      </c>
      <c r="W14" s="9">
        <f>ROUND(O14*$W$46,0)</f>
        <v>1967925</v>
      </c>
      <c r="X14" s="9">
        <f>ROUND(R14*$X$46,0)</f>
        <v>1967925</v>
      </c>
      <c r="Y14" s="11">
        <f t="shared" si="11"/>
        <v>1967925</v>
      </c>
      <c r="Z14" s="12"/>
      <c r="AA14" s="12"/>
      <c r="AB14" s="12"/>
      <c r="AD14" s="12"/>
      <c r="AE14" s="12"/>
    </row>
    <row r="15" spans="1:31" s="13" customFormat="1" ht="15.75">
      <c r="A15" s="6">
        <v>8</v>
      </c>
      <c r="B15" s="6" t="s">
        <v>36</v>
      </c>
      <c r="C15" s="14">
        <v>1785</v>
      </c>
      <c r="D15" s="9">
        <f t="shared" si="0"/>
        <v>262</v>
      </c>
      <c r="E15" s="44">
        <v>106</v>
      </c>
      <c r="F15" s="44">
        <v>102</v>
      </c>
      <c r="G15" s="44">
        <v>54</v>
      </c>
      <c r="H15" s="10">
        <v>7.2</v>
      </c>
      <c r="I15" s="8">
        <f t="shared" si="1"/>
        <v>272462.40000000002</v>
      </c>
      <c r="J15" s="8">
        <f t="shared" si="2"/>
        <v>655452</v>
      </c>
      <c r="K15" s="8">
        <f t="shared" si="3"/>
        <v>485805.60000000003</v>
      </c>
      <c r="L15" s="8">
        <f t="shared" si="4"/>
        <v>1413720</v>
      </c>
      <c r="M15" s="8">
        <f t="shared" si="5"/>
        <v>5654.88</v>
      </c>
      <c r="N15" s="9">
        <f t="shared" si="6"/>
        <v>1419375</v>
      </c>
      <c r="O15" s="9">
        <f t="shared" si="7"/>
        <v>1348406</v>
      </c>
      <c r="P15" s="9">
        <f t="shared" si="8"/>
        <v>70969</v>
      </c>
      <c r="Q15" s="9">
        <f t="shared" si="9"/>
        <v>1419375</v>
      </c>
      <c r="R15" s="9">
        <f t="shared" si="9"/>
        <v>1348406</v>
      </c>
      <c r="S15" s="9">
        <f t="shared" si="9"/>
        <v>70969</v>
      </c>
      <c r="T15" s="9">
        <f t="shared" si="10"/>
        <v>1419375</v>
      </c>
      <c r="U15" s="9">
        <f t="shared" si="10"/>
        <v>1348406</v>
      </c>
      <c r="V15" s="9">
        <f t="shared" si="10"/>
        <v>70969</v>
      </c>
      <c r="W15" s="9">
        <f>ROUND(O15*$W$46,0)</f>
        <v>958838</v>
      </c>
      <c r="X15" s="9">
        <f>ROUND(R15*$X$46,0)</f>
        <v>958838</v>
      </c>
      <c r="Y15" s="11">
        <f t="shared" si="11"/>
        <v>958838</v>
      </c>
      <c r="Z15" s="12"/>
      <c r="AA15" s="12"/>
      <c r="AB15" s="12"/>
      <c r="AD15" s="12"/>
      <c r="AE15" s="12"/>
    </row>
    <row r="16" spans="1:31" s="13" customFormat="1" ht="15.75">
      <c r="A16" s="6">
        <v>9</v>
      </c>
      <c r="B16" s="6" t="s">
        <v>37</v>
      </c>
      <c r="C16" s="14">
        <v>1700.37</v>
      </c>
      <c r="D16" s="9">
        <f t="shared" si="0"/>
        <v>160</v>
      </c>
      <c r="E16" s="44">
        <v>68</v>
      </c>
      <c r="F16" s="44">
        <v>71</v>
      </c>
      <c r="G16" s="44">
        <v>21</v>
      </c>
      <c r="H16" s="10">
        <v>7.2</v>
      </c>
      <c r="I16" s="8">
        <f t="shared" si="1"/>
        <v>166500.2304</v>
      </c>
      <c r="J16" s="8">
        <f t="shared" si="2"/>
        <v>434614.57199999999</v>
      </c>
      <c r="K16" s="8">
        <f t="shared" si="3"/>
        <v>179967.16079999995</v>
      </c>
      <c r="L16" s="8">
        <f t="shared" si="4"/>
        <v>781081.96319999988</v>
      </c>
      <c r="M16" s="8">
        <f t="shared" si="5"/>
        <v>3124.3278527999996</v>
      </c>
      <c r="N16" s="9">
        <f t="shared" si="6"/>
        <v>784206</v>
      </c>
      <c r="O16" s="9">
        <f t="shared" si="7"/>
        <v>744996</v>
      </c>
      <c r="P16" s="9">
        <f t="shared" si="8"/>
        <v>39210</v>
      </c>
      <c r="Q16" s="9">
        <f t="shared" si="9"/>
        <v>784206</v>
      </c>
      <c r="R16" s="9">
        <f t="shared" si="9"/>
        <v>744996</v>
      </c>
      <c r="S16" s="9">
        <f t="shared" si="9"/>
        <v>39210</v>
      </c>
      <c r="T16" s="9">
        <f t="shared" si="10"/>
        <v>784206</v>
      </c>
      <c r="U16" s="9">
        <f t="shared" si="10"/>
        <v>744996</v>
      </c>
      <c r="V16" s="9">
        <f t="shared" si="10"/>
        <v>39210</v>
      </c>
      <c r="W16" s="9">
        <f>ROUND(O16*$W$46,0)</f>
        <v>529759</v>
      </c>
      <c r="X16" s="9">
        <f>ROUND(R16*$X$46,0)</f>
        <v>529759</v>
      </c>
      <c r="Y16" s="11">
        <f t="shared" si="11"/>
        <v>529759</v>
      </c>
      <c r="Z16" s="12"/>
      <c r="AA16" s="12"/>
      <c r="AB16" s="12"/>
      <c r="AD16" s="12"/>
      <c r="AE16" s="12"/>
    </row>
    <row r="17" spans="1:31" s="13" customFormat="1" ht="15.75">
      <c r="A17" s="6">
        <v>10</v>
      </c>
      <c r="B17" s="6" t="s">
        <v>38</v>
      </c>
      <c r="C17" s="14">
        <v>1974</v>
      </c>
      <c r="D17" s="9">
        <f t="shared" si="0"/>
        <v>0</v>
      </c>
      <c r="E17" s="44"/>
      <c r="F17" s="44"/>
      <c r="G17" s="44"/>
      <c r="H17" s="10">
        <v>7.2</v>
      </c>
      <c r="I17" s="8">
        <f t="shared" si="1"/>
        <v>0</v>
      </c>
      <c r="J17" s="8">
        <f t="shared" si="2"/>
        <v>0</v>
      </c>
      <c r="K17" s="8">
        <f t="shared" si="3"/>
        <v>0</v>
      </c>
      <c r="L17" s="8">
        <f t="shared" si="4"/>
        <v>0</v>
      </c>
      <c r="M17" s="8">
        <f t="shared" si="5"/>
        <v>0</v>
      </c>
      <c r="N17" s="9">
        <f>ROUND(L17+M17,0)</f>
        <v>0</v>
      </c>
      <c r="O17" s="9">
        <f t="shared" si="7"/>
        <v>0</v>
      </c>
      <c r="P17" s="9">
        <f t="shared" si="8"/>
        <v>0</v>
      </c>
      <c r="Q17" s="9">
        <f t="shared" si="9"/>
        <v>0</v>
      </c>
      <c r="R17" s="9">
        <f t="shared" si="9"/>
        <v>0</v>
      </c>
      <c r="S17" s="9">
        <f t="shared" si="9"/>
        <v>0</v>
      </c>
      <c r="T17" s="9">
        <f t="shared" si="10"/>
        <v>0</v>
      </c>
      <c r="U17" s="9">
        <f t="shared" si="10"/>
        <v>0</v>
      </c>
      <c r="V17" s="9">
        <f t="shared" si="10"/>
        <v>0</v>
      </c>
      <c r="W17" s="9">
        <f>ROUND(O17*$W$46,0)</f>
        <v>0</v>
      </c>
      <c r="X17" s="9">
        <f>ROUND(R17*$X$46,0)</f>
        <v>0</v>
      </c>
      <c r="Y17" s="11">
        <f t="shared" si="11"/>
        <v>0</v>
      </c>
      <c r="Z17" s="12"/>
      <c r="AA17" s="12"/>
      <c r="AB17" s="12"/>
      <c r="AD17" s="12"/>
      <c r="AE17" s="12"/>
    </row>
    <row r="18" spans="1:31" s="13" customFormat="1" ht="15.75">
      <c r="A18" s="6">
        <v>11</v>
      </c>
      <c r="B18" s="6" t="s">
        <v>39</v>
      </c>
      <c r="C18" s="14">
        <v>2205</v>
      </c>
      <c r="D18" s="9">
        <f t="shared" si="0"/>
        <v>877</v>
      </c>
      <c r="E18" s="44">
        <v>325</v>
      </c>
      <c r="F18" s="44">
        <v>360</v>
      </c>
      <c r="G18" s="44">
        <v>192</v>
      </c>
      <c r="H18" s="10">
        <v>7.2</v>
      </c>
      <c r="I18" s="8">
        <f t="shared" si="1"/>
        <v>1031940</v>
      </c>
      <c r="J18" s="8">
        <f t="shared" si="2"/>
        <v>2857680</v>
      </c>
      <c r="K18" s="8">
        <f t="shared" si="3"/>
        <v>2133734.3999999999</v>
      </c>
      <c r="L18" s="8">
        <f t="shared" si="4"/>
        <v>6023354.4000000004</v>
      </c>
      <c r="M18" s="8">
        <f t="shared" si="5"/>
        <v>24093.417600000001</v>
      </c>
      <c r="N18" s="9">
        <f t="shared" si="6"/>
        <v>6047448</v>
      </c>
      <c r="O18" s="9">
        <f t="shared" si="7"/>
        <v>5745076</v>
      </c>
      <c r="P18" s="9">
        <f>ROUND(N18*5/100,0)</f>
        <v>302372</v>
      </c>
      <c r="Q18" s="9">
        <f t="shared" si="9"/>
        <v>6047448</v>
      </c>
      <c r="R18" s="9">
        <f t="shared" si="9"/>
        <v>5745076</v>
      </c>
      <c r="S18" s="9">
        <f>P18</f>
        <v>302372</v>
      </c>
      <c r="T18" s="9">
        <f t="shared" si="10"/>
        <v>6047448</v>
      </c>
      <c r="U18" s="9">
        <f t="shared" si="10"/>
        <v>5745076</v>
      </c>
      <c r="V18" s="9">
        <f t="shared" si="10"/>
        <v>302372</v>
      </c>
      <c r="W18" s="9">
        <f>ROUND(O18*$W$46,0)</f>
        <v>4085266</v>
      </c>
      <c r="X18" s="9">
        <f>ROUND(R18*$X$46,0)</f>
        <v>4085266</v>
      </c>
      <c r="Y18" s="11">
        <f t="shared" si="11"/>
        <v>4085266</v>
      </c>
      <c r="Z18" s="12"/>
      <c r="AA18" s="12"/>
      <c r="AB18" s="12"/>
      <c r="AD18" s="12"/>
      <c r="AE18" s="12"/>
    </row>
    <row r="19" spans="1:31" s="13" customFormat="1" ht="15.75">
      <c r="A19" s="6">
        <v>12</v>
      </c>
      <c r="B19" s="6" t="s">
        <v>40</v>
      </c>
      <c r="C19" s="14">
        <v>2100</v>
      </c>
      <c r="D19" s="9">
        <f t="shared" si="0"/>
        <v>394</v>
      </c>
      <c r="E19" s="44">
        <v>137</v>
      </c>
      <c r="F19" s="44">
        <v>145</v>
      </c>
      <c r="G19" s="44">
        <v>112</v>
      </c>
      <c r="H19" s="10">
        <v>7.2</v>
      </c>
      <c r="I19" s="8">
        <f t="shared" si="1"/>
        <v>414288</v>
      </c>
      <c r="J19" s="8">
        <f t="shared" si="2"/>
        <v>1096200</v>
      </c>
      <c r="K19" s="8">
        <f t="shared" si="3"/>
        <v>1185408</v>
      </c>
      <c r="L19" s="8">
        <f t="shared" si="4"/>
        <v>2695896</v>
      </c>
      <c r="M19" s="8">
        <f t="shared" si="5"/>
        <v>10783.584000000001</v>
      </c>
      <c r="N19" s="9">
        <f t="shared" si="6"/>
        <v>2706680</v>
      </c>
      <c r="O19" s="9">
        <f t="shared" si="7"/>
        <v>2571346</v>
      </c>
      <c r="P19" s="9">
        <f t="shared" si="8"/>
        <v>135334</v>
      </c>
      <c r="Q19" s="9">
        <f t="shared" si="9"/>
        <v>2706680</v>
      </c>
      <c r="R19" s="9">
        <f t="shared" si="9"/>
        <v>2571346</v>
      </c>
      <c r="S19" s="9">
        <f t="shared" si="9"/>
        <v>135334</v>
      </c>
      <c r="T19" s="9">
        <f t="shared" si="10"/>
        <v>2706680</v>
      </c>
      <c r="U19" s="9">
        <f t="shared" si="10"/>
        <v>2571346</v>
      </c>
      <c r="V19" s="9">
        <f t="shared" si="10"/>
        <v>135334</v>
      </c>
      <c r="W19" s="9">
        <f>ROUND(O19*$W$46,0)</f>
        <v>1828458</v>
      </c>
      <c r="X19" s="9">
        <f>ROUND(R19*$X$46,0)</f>
        <v>1828458</v>
      </c>
      <c r="Y19" s="11">
        <f t="shared" si="11"/>
        <v>1828458</v>
      </c>
      <c r="Z19" s="12"/>
      <c r="AA19" s="12"/>
      <c r="AB19" s="12"/>
      <c r="AD19" s="12"/>
      <c r="AE19" s="12"/>
    </row>
    <row r="20" spans="1:31" s="13" customFormat="1" ht="15.75">
      <c r="A20" s="6">
        <v>13</v>
      </c>
      <c r="B20" s="6" t="s">
        <v>41</v>
      </c>
      <c r="C20" s="14">
        <v>1575</v>
      </c>
      <c r="D20" s="9">
        <f t="shared" si="0"/>
        <v>0</v>
      </c>
      <c r="E20" s="44"/>
      <c r="F20" s="44"/>
      <c r="G20" s="44"/>
      <c r="H20" s="10">
        <v>7.2</v>
      </c>
      <c r="I20" s="8">
        <f t="shared" si="1"/>
        <v>0</v>
      </c>
      <c r="J20" s="8">
        <f t="shared" si="2"/>
        <v>0</v>
      </c>
      <c r="K20" s="8">
        <f t="shared" si="3"/>
        <v>0</v>
      </c>
      <c r="L20" s="8">
        <f t="shared" si="4"/>
        <v>0</v>
      </c>
      <c r="M20" s="8">
        <f t="shared" si="5"/>
        <v>0</v>
      </c>
      <c r="N20" s="9">
        <f t="shared" si="6"/>
        <v>0</v>
      </c>
      <c r="O20" s="9">
        <f t="shared" si="7"/>
        <v>0</v>
      </c>
      <c r="P20" s="9">
        <f t="shared" si="8"/>
        <v>0</v>
      </c>
      <c r="Q20" s="9">
        <f t="shared" si="9"/>
        <v>0</v>
      </c>
      <c r="R20" s="9">
        <f t="shared" si="9"/>
        <v>0</v>
      </c>
      <c r="S20" s="9">
        <f t="shared" si="9"/>
        <v>0</v>
      </c>
      <c r="T20" s="9">
        <f t="shared" si="10"/>
        <v>0</v>
      </c>
      <c r="U20" s="9">
        <f t="shared" si="10"/>
        <v>0</v>
      </c>
      <c r="V20" s="9">
        <f t="shared" si="10"/>
        <v>0</v>
      </c>
      <c r="W20" s="9">
        <f>ROUND(O20*$W$46,0)</f>
        <v>0</v>
      </c>
      <c r="X20" s="9">
        <f>ROUND(R20*$X$46,0)</f>
        <v>0</v>
      </c>
      <c r="Y20" s="11">
        <f t="shared" si="11"/>
        <v>0</v>
      </c>
      <c r="Z20" s="12"/>
      <c r="AA20" s="12"/>
      <c r="AB20" s="12"/>
      <c r="AD20" s="12"/>
      <c r="AE20" s="12"/>
    </row>
    <row r="21" spans="1:31" s="13" customFormat="1" ht="15.75">
      <c r="A21" s="6">
        <v>14</v>
      </c>
      <c r="B21" s="6" t="s">
        <v>42</v>
      </c>
      <c r="C21" s="14">
        <v>1995</v>
      </c>
      <c r="D21" s="9">
        <f t="shared" si="0"/>
        <v>251</v>
      </c>
      <c r="E21" s="44">
        <v>82</v>
      </c>
      <c r="F21" s="44">
        <v>109</v>
      </c>
      <c r="G21" s="44">
        <v>60</v>
      </c>
      <c r="H21" s="10">
        <v>7.2</v>
      </c>
      <c r="I21" s="8">
        <f t="shared" si="1"/>
        <v>235569.6</v>
      </c>
      <c r="J21" s="8">
        <f t="shared" si="2"/>
        <v>782838</v>
      </c>
      <c r="K21" s="8">
        <f t="shared" si="3"/>
        <v>603288</v>
      </c>
      <c r="L21" s="8">
        <f t="shared" si="4"/>
        <v>1621695.6</v>
      </c>
      <c r="M21" s="8">
        <f t="shared" si="5"/>
        <v>6486.782400000001</v>
      </c>
      <c r="N21" s="9">
        <f t="shared" si="6"/>
        <v>1628182</v>
      </c>
      <c r="O21" s="9">
        <f t="shared" si="7"/>
        <v>1546773</v>
      </c>
      <c r="P21" s="9">
        <f t="shared" si="8"/>
        <v>81409</v>
      </c>
      <c r="Q21" s="9">
        <f t="shared" si="9"/>
        <v>1628182</v>
      </c>
      <c r="R21" s="9">
        <f t="shared" si="9"/>
        <v>1546773</v>
      </c>
      <c r="S21" s="9">
        <f t="shared" si="9"/>
        <v>81409</v>
      </c>
      <c r="T21" s="9">
        <f t="shared" si="10"/>
        <v>1628182</v>
      </c>
      <c r="U21" s="9">
        <f t="shared" si="10"/>
        <v>1546773</v>
      </c>
      <c r="V21" s="9">
        <f t="shared" si="10"/>
        <v>81409</v>
      </c>
      <c r="W21" s="9">
        <f>ROUND(O21*$W$46,0)</f>
        <v>1099895</v>
      </c>
      <c r="X21" s="9">
        <f>ROUND(R21*$X$46,0)</f>
        <v>1099895</v>
      </c>
      <c r="Y21" s="11">
        <f t="shared" si="11"/>
        <v>1099895</v>
      </c>
      <c r="Z21" s="12"/>
      <c r="AA21" s="12"/>
      <c r="AB21" s="12"/>
      <c r="AD21" s="12"/>
      <c r="AE21" s="12"/>
    </row>
    <row r="22" spans="1:31" s="13" customFormat="1" ht="15.75">
      <c r="A22" s="6">
        <v>15</v>
      </c>
      <c r="B22" s="6" t="s">
        <v>43</v>
      </c>
      <c r="C22" s="14">
        <v>1890</v>
      </c>
      <c r="D22" s="9">
        <f t="shared" si="0"/>
        <v>370</v>
      </c>
      <c r="E22" s="44">
        <v>120</v>
      </c>
      <c r="F22" s="44">
        <v>150</v>
      </c>
      <c r="G22" s="44">
        <v>100</v>
      </c>
      <c r="H22" s="10">
        <v>7.2</v>
      </c>
      <c r="I22" s="8">
        <f t="shared" si="1"/>
        <v>326592</v>
      </c>
      <c r="J22" s="8">
        <f t="shared" si="2"/>
        <v>1020600</v>
      </c>
      <c r="K22" s="8">
        <f t="shared" si="3"/>
        <v>952560</v>
      </c>
      <c r="L22" s="8">
        <f t="shared" si="4"/>
        <v>2299752</v>
      </c>
      <c r="M22" s="8">
        <f t="shared" si="5"/>
        <v>9199.0079999999998</v>
      </c>
      <c r="N22" s="9">
        <f t="shared" si="6"/>
        <v>2308951</v>
      </c>
      <c r="O22" s="9">
        <f t="shared" si="7"/>
        <v>2193503</v>
      </c>
      <c r="P22" s="9">
        <f t="shared" si="8"/>
        <v>115448</v>
      </c>
      <c r="Q22" s="9">
        <f t="shared" si="9"/>
        <v>2308951</v>
      </c>
      <c r="R22" s="9">
        <f t="shared" si="9"/>
        <v>2193503</v>
      </c>
      <c r="S22" s="9">
        <f t="shared" si="9"/>
        <v>115448</v>
      </c>
      <c r="T22" s="9">
        <f t="shared" si="10"/>
        <v>2308951</v>
      </c>
      <c r="U22" s="9">
        <f t="shared" si="10"/>
        <v>2193503</v>
      </c>
      <c r="V22" s="9">
        <f t="shared" si="10"/>
        <v>115448</v>
      </c>
      <c r="W22" s="9">
        <f>ROUND(O22*$W$46,0)</f>
        <v>1559778</v>
      </c>
      <c r="X22" s="9">
        <f>ROUND(R22*$X$46,0)</f>
        <v>1559778</v>
      </c>
      <c r="Y22" s="11">
        <f t="shared" si="11"/>
        <v>1559778</v>
      </c>
      <c r="Z22" s="12"/>
      <c r="AA22" s="12"/>
      <c r="AB22" s="12"/>
      <c r="AD22" s="12"/>
      <c r="AE22" s="12"/>
    </row>
    <row r="23" spans="1:31" s="13" customFormat="1" ht="15.75">
      <c r="A23" s="6">
        <v>16</v>
      </c>
      <c r="B23" s="6" t="s">
        <v>44</v>
      </c>
      <c r="C23" s="14">
        <v>2100</v>
      </c>
      <c r="D23" s="9">
        <f t="shared" si="0"/>
        <v>611</v>
      </c>
      <c r="E23" s="44">
        <v>291</v>
      </c>
      <c r="F23" s="44">
        <v>224</v>
      </c>
      <c r="G23" s="44">
        <v>96</v>
      </c>
      <c r="H23" s="10">
        <v>7.2</v>
      </c>
      <c r="I23" s="8">
        <f t="shared" si="1"/>
        <v>879984</v>
      </c>
      <c r="J23" s="8">
        <f t="shared" si="2"/>
        <v>1693440</v>
      </c>
      <c r="K23" s="8">
        <f t="shared" si="3"/>
        <v>1016064</v>
      </c>
      <c r="L23" s="8">
        <f t="shared" si="4"/>
        <v>3589488</v>
      </c>
      <c r="M23" s="8">
        <f t="shared" si="5"/>
        <v>14357.952000000001</v>
      </c>
      <c r="N23" s="9">
        <f>ROUND(L23+M23,0)</f>
        <v>3603846</v>
      </c>
      <c r="O23" s="9">
        <f t="shared" si="7"/>
        <v>3423654</v>
      </c>
      <c r="P23" s="9">
        <f t="shared" si="8"/>
        <v>180192</v>
      </c>
      <c r="Q23" s="9">
        <f t="shared" si="9"/>
        <v>3603846</v>
      </c>
      <c r="R23" s="9">
        <f t="shared" si="9"/>
        <v>3423654</v>
      </c>
      <c r="S23" s="9">
        <f t="shared" si="9"/>
        <v>180192</v>
      </c>
      <c r="T23" s="9">
        <f t="shared" si="10"/>
        <v>3603846</v>
      </c>
      <c r="U23" s="9">
        <f t="shared" si="10"/>
        <v>3423654</v>
      </c>
      <c r="V23" s="9">
        <f t="shared" si="10"/>
        <v>180192</v>
      </c>
      <c r="W23" s="9">
        <f>ROUND(O23*$W$46,0)</f>
        <v>2434526</v>
      </c>
      <c r="X23" s="9">
        <f>ROUND(R23*$X$46,0)</f>
        <v>2434526</v>
      </c>
      <c r="Y23" s="11">
        <f t="shared" si="11"/>
        <v>2434526</v>
      </c>
      <c r="Z23" s="12"/>
      <c r="AA23" s="12"/>
      <c r="AB23" s="12"/>
      <c r="AD23" s="12"/>
      <c r="AE23" s="12"/>
    </row>
    <row r="24" spans="1:31" s="13" customFormat="1" ht="15.75">
      <c r="A24" s="6">
        <v>17</v>
      </c>
      <c r="B24" s="6" t="s">
        <v>45</v>
      </c>
      <c r="C24" s="14">
        <v>2373</v>
      </c>
      <c r="D24" s="9">
        <f t="shared" si="0"/>
        <v>500</v>
      </c>
      <c r="E24" s="44">
        <v>410</v>
      </c>
      <c r="F24" s="44">
        <v>80</v>
      </c>
      <c r="G24" s="44">
        <v>10</v>
      </c>
      <c r="H24" s="10">
        <v>7.2</v>
      </c>
      <c r="I24" s="8">
        <f t="shared" si="1"/>
        <v>1401019.2</v>
      </c>
      <c r="J24" s="8">
        <f t="shared" si="2"/>
        <v>683424</v>
      </c>
      <c r="K24" s="8">
        <f t="shared" si="3"/>
        <v>119599.2</v>
      </c>
      <c r="L24" s="8">
        <f t="shared" si="4"/>
        <v>2204042.4</v>
      </c>
      <c r="M24" s="8">
        <f t="shared" si="5"/>
        <v>8816.1695999999993</v>
      </c>
      <c r="N24" s="9">
        <f>ROUND(L24+M24,0)</f>
        <v>2212859</v>
      </c>
      <c r="O24" s="9">
        <f t="shared" si="7"/>
        <v>2102216</v>
      </c>
      <c r="P24" s="9">
        <f>ROUND(N24*5/100,0)</f>
        <v>110643</v>
      </c>
      <c r="Q24" s="9">
        <f t="shared" si="9"/>
        <v>2212859</v>
      </c>
      <c r="R24" s="9">
        <f t="shared" si="9"/>
        <v>2102216</v>
      </c>
      <c r="S24" s="9">
        <f t="shared" si="9"/>
        <v>110643</v>
      </c>
      <c r="T24" s="9">
        <f t="shared" si="10"/>
        <v>2212859</v>
      </c>
      <c r="U24" s="9">
        <f t="shared" si="10"/>
        <v>2102216</v>
      </c>
      <c r="V24" s="9">
        <f t="shared" si="10"/>
        <v>110643</v>
      </c>
      <c r="W24" s="9">
        <f>ROUND(O24*$W$46,0)</f>
        <v>1494865</v>
      </c>
      <c r="X24" s="9">
        <f>ROUND(R24*$X$46,0)</f>
        <v>1494865</v>
      </c>
      <c r="Y24" s="11">
        <f t="shared" si="11"/>
        <v>1494865</v>
      </c>
      <c r="Z24" s="12"/>
      <c r="AA24" s="12"/>
      <c r="AB24" s="12"/>
      <c r="AD24" s="12"/>
      <c r="AE24" s="12"/>
    </row>
    <row r="25" spans="1:31" s="13" customFormat="1" ht="15.75">
      <c r="A25" s="6">
        <v>18</v>
      </c>
      <c r="B25" s="6" t="s">
        <v>46</v>
      </c>
      <c r="C25" s="14">
        <v>2244.27</v>
      </c>
      <c r="D25" s="9">
        <f t="shared" si="0"/>
        <v>249</v>
      </c>
      <c r="E25" s="44">
        <v>96</v>
      </c>
      <c r="F25" s="44">
        <v>89</v>
      </c>
      <c r="G25" s="44">
        <v>64</v>
      </c>
      <c r="H25" s="10">
        <v>7.2</v>
      </c>
      <c r="I25" s="8">
        <f t="shared" si="1"/>
        <v>310247.88480000006</v>
      </c>
      <c r="J25" s="8">
        <f t="shared" si="2"/>
        <v>719064.10800000001</v>
      </c>
      <c r="K25" s="8">
        <f t="shared" si="3"/>
        <v>723911.73119999992</v>
      </c>
      <c r="L25" s="8">
        <f t="shared" si="4"/>
        <v>1753223.7239999999</v>
      </c>
      <c r="M25" s="8">
        <f t="shared" si="5"/>
        <v>7012.8948959999998</v>
      </c>
      <c r="N25" s="9">
        <f t="shared" si="6"/>
        <v>1760237</v>
      </c>
      <c r="O25" s="9">
        <f t="shared" si="7"/>
        <v>1672225</v>
      </c>
      <c r="P25" s="9">
        <f t="shared" si="8"/>
        <v>88012</v>
      </c>
      <c r="Q25" s="9">
        <f t="shared" si="9"/>
        <v>1760237</v>
      </c>
      <c r="R25" s="9">
        <f t="shared" si="9"/>
        <v>1672225</v>
      </c>
      <c r="S25" s="9">
        <f t="shared" si="9"/>
        <v>88012</v>
      </c>
      <c r="T25" s="9">
        <f t="shared" si="10"/>
        <v>1760237</v>
      </c>
      <c r="U25" s="9">
        <f t="shared" si="10"/>
        <v>1672225</v>
      </c>
      <c r="V25" s="9">
        <f t="shared" si="10"/>
        <v>88012</v>
      </c>
      <c r="W25" s="9">
        <f>ROUND(O25*$W$46,0)</f>
        <v>1189102</v>
      </c>
      <c r="X25" s="9">
        <f>ROUND(R25*$X$46,0)</f>
        <v>1189102</v>
      </c>
      <c r="Y25" s="11">
        <f t="shared" si="11"/>
        <v>1189102</v>
      </c>
      <c r="Z25" s="12"/>
      <c r="AA25" s="12"/>
      <c r="AB25" s="12"/>
      <c r="AD25" s="12"/>
      <c r="AE25" s="12"/>
    </row>
    <row r="26" spans="1:31" s="13" customFormat="1" ht="15.75">
      <c r="A26" s="6">
        <v>19</v>
      </c>
      <c r="B26" s="6" t="s">
        <v>47</v>
      </c>
      <c r="C26" s="14">
        <v>2604</v>
      </c>
      <c r="D26" s="9">
        <f t="shared" si="0"/>
        <v>419</v>
      </c>
      <c r="E26" s="44">
        <v>166</v>
      </c>
      <c r="F26" s="44">
        <v>173</v>
      </c>
      <c r="G26" s="44">
        <v>80</v>
      </c>
      <c r="H26" s="10">
        <v>7.2</v>
      </c>
      <c r="I26" s="8">
        <f t="shared" si="1"/>
        <v>622460.16000000015</v>
      </c>
      <c r="J26" s="8">
        <f t="shared" si="2"/>
        <v>1621771.2</v>
      </c>
      <c r="K26" s="8">
        <f t="shared" si="3"/>
        <v>1049932.8</v>
      </c>
      <c r="L26" s="8">
        <f t="shared" si="4"/>
        <v>3294164.16</v>
      </c>
      <c r="M26" s="8">
        <f t="shared" si="5"/>
        <v>13176.656640000001</v>
      </c>
      <c r="N26" s="9">
        <f t="shared" si="6"/>
        <v>3307341</v>
      </c>
      <c r="O26" s="9">
        <f t="shared" si="7"/>
        <v>3141974</v>
      </c>
      <c r="P26" s="9">
        <f t="shared" si="8"/>
        <v>165367</v>
      </c>
      <c r="Q26" s="9">
        <f t="shared" si="9"/>
        <v>3307341</v>
      </c>
      <c r="R26" s="9">
        <f t="shared" si="9"/>
        <v>3141974</v>
      </c>
      <c r="S26" s="9">
        <f t="shared" si="9"/>
        <v>165367</v>
      </c>
      <c r="T26" s="9">
        <f t="shared" si="10"/>
        <v>3307341</v>
      </c>
      <c r="U26" s="9">
        <f t="shared" si="10"/>
        <v>3141974</v>
      </c>
      <c r="V26" s="9">
        <f t="shared" si="10"/>
        <v>165367</v>
      </c>
      <c r="W26" s="9">
        <f>ROUND(O26*$W$46,0)</f>
        <v>2234226</v>
      </c>
      <c r="X26" s="9">
        <f>ROUND(R26*$X$46,0)</f>
        <v>2234226</v>
      </c>
      <c r="Y26" s="11">
        <f t="shared" si="11"/>
        <v>2234226</v>
      </c>
      <c r="Z26" s="12"/>
      <c r="AA26" s="12"/>
      <c r="AB26" s="12"/>
      <c r="AD26" s="12"/>
      <c r="AE26" s="12"/>
    </row>
    <row r="27" spans="1:31" s="13" customFormat="1" ht="15.75">
      <c r="A27" s="6">
        <v>20</v>
      </c>
      <c r="B27" s="6" t="s">
        <v>48</v>
      </c>
      <c r="C27" s="14">
        <v>2520</v>
      </c>
      <c r="D27" s="9">
        <f t="shared" si="0"/>
        <v>0</v>
      </c>
      <c r="E27" s="44"/>
      <c r="F27" s="44"/>
      <c r="G27" s="44"/>
      <c r="H27" s="10">
        <v>7.2</v>
      </c>
      <c r="I27" s="8">
        <f t="shared" si="1"/>
        <v>0</v>
      </c>
      <c r="J27" s="8">
        <f t="shared" si="2"/>
        <v>0</v>
      </c>
      <c r="K27" s="8">
        <f t="shared" si="3"/>
        <v>0</v>
      </c>
      <c r="L27" s="8">
        <f t="shared" si="4"/>
        <v>0</v>
      </c>
      <c r="M27" s="8">
        <f t="shared" si="5"/>
        <v>0</v>
      </c>
      <c r="N27" s="9">
        <f t="shared" si="6"/>
        <v>0</v>
      </c>
      <c r="O27" s="9">
        <f t="shared" si="7"/>
        <v>0</v>
      </c>
      <c r="P27" s="9">
        <f>ROUND(N27*5/100,0)</f>
        <v>0</v>
      </c>
      <c r="Q27" s="9">
        <f t="shared" si="9"/>
        <v>0</v>
      </c>
      <c r="R27" s="9">
        <f t="shared" si="9"/>
        <v>0</v>
      </c>
      <c r="S27" s="9">
        <f t="shared" si="9"/>
        <v>0</v>
      </c>
      <c r="T27" s="9">
        <f t="shared" si="10"/>
        <v>0</v>
      </c>
      <c r="U27" s="9">
        <f t="shared" si="10"/>
        <v>0</v>
      </c>
      <c r="V27" s="9">
        <f t="shared" si="10"/>
        <v>0</v>
      </c>
      <c r="W27" s="9">
        <f>ROUND(O27*$W$46,0)</f>
        <v>0</v>
      </c>
      <c r="X27" s="9">
        <f>ROUND(R27*$X$46,0)</f>
        <v>0</v>
      </c>
      <c r="Y27" s="11">
        <f t="shared" si="11"/>
        <v>0</v>
      </c>
      <c r="Z27" s="12"/>
      <c r="AA27" s="12"/>
      <c r="AB27" s="12"/>
      <c r="AD27" s="12"/>
      <c r="AE27" s="12"/>
    </row>
    <row r="28" spans="1:31" s="13" customFormat="1" ht="15.75">
      <c r="A28" s="6">
        <v>21</v>
      </c>
      <c r="B28" s="6" t="s">
        <v>49</v>
      </c>
      <c r="C28" s="14">
        <v>1995</v>
      </c>
      <c r="D28" s="9">
        <f t="shared" si="0"/>
        <v>285</v>
      </c>
      <c r="E28" s="44">
        <v>132</v>
      </c>
      <c r="F28" s="44">
        <v>116</v>
      </c>
      <c r="G28" s="44">
        <v>37</v>
      </c>
      <c r="H28" s="10">
        <v>7.2</v>
      </c>
      <c r="I28" s="8">
        <f t="shared" si="1"/>
        <v>379209.60000000003</v>
      </c>
      <c r="J28" s="8">
        <f t="shared" si="2"/>
        <v>833112</v>
      </c>
      <c r="K28" s="8">
        <f t="shared" si="3"/>
        <v>372027.60000000003</v>
      </c>
      <c r="L28" s="8">
        <f t="shared" si="4"/>
        <v>1584349.2000000002</v>
      </c>
      <c r="M28" s="8">
        <f t="shared" si="5"/>
        <v>6337.3968000000004</v>
      </c>
      <c r="N28" s="9">
        <f t="shared" si="6"/>
        <v>1590687</v>
      </c>
      <c r="O28" s="9">
        <f t="shared" si="7"/>
        <v>1511153</v>
      </c>
      <c r="P28" s="9">
        <f t="shared" si="8"/>
        <v>79534</v>
      </c>
      <c r="Q28" s="9">
        <f t="shared" si="9"/>
        <v>1590687</v>
      </c>
      <c r="R28" s="9">
        <f t="shared" si="9"/>
        <v>1511153</v>
      </c>
      <c r="S28" s="9">
        <f t="shared" si="9"/>
        <v>79534</v>
      </c>
      <c r="T28" s="9">
        <f t="shared" si="10"/>
        <v>1590687</v>
      </c>
      <c r="U28" s="9">
        <f t="shared" si="10"/>
        <v>1511153</v>
      </c>
      <c r="V28" s="9">
        <f t="shared" si="10"/>
        <v>79534</v>
      </c>
      <c r="W28" s="9">
        <f>ROUND(O28*$W$46,0)</f>
        <v>1074566</v>
      </c>
      <c r="X28" s="9">
        <f>ROUND(R28*$X$46,0)</f>
        <v>1074566</v>
      </c>
      <c r="Y28" s="11">
        <f t="shared" si="11"/>
        <v>1074566</v>
      </c>
      <c r="Z28" s="12"/>
      <c r="AA28" s="12"/>
      <c r="AB28" s="12"/>
      <c r="AD28" s="12"/>
      <c r="AE28" s="12"/>
    </row>
    <row r="29" spans="1:31" s="13" customFormat="1" ht="15.75">
      <c r="A29" s="6">
        <v>22</v>
      </c>
      <c r="B29" s="6" t="s">
        <v>50</v>
      </c>
      <c r="C29" s="14">
        <v>1785</v>
      </c>
      <c r="D29" s="9">
        <f t="shared" si="0"/>
        <v>256</v>
      </c>
      <c r="E29" s="44">
        <v>107</v>
      </c>
      <c r="F29" s="44">
        <v>98</v>
      </c>
      <c r="G29" s="44">
        <v>51</v>
      </c>
      <c r="H29" s="10">
        <v>7.2</v>
      </c>
      <c r="I29" s="8">
        <f t="shared" si="1"/>
        <v>275032.8</v>
      </c>
      <c r="J29" s="8">
        <f t="shared" si="2"/>
        <v>629748</v>
      </c>
      <c r="K29" s="8">
        <f t="shared" si="3"/>
        <v>458816.4</v>
      </c>
      <c r="L29" s="8">
        <f t="shared" si="4"/>
        <v>1363597.2000000002</v>
      </c>
      <c r="M29" s="8">
        <f t="shared" si="5"/>
        <v>5454.3888000000006</v>
      </c>
      <c r="N29" s="9">
        <f t="shared" si="6"/>
        <v>1369052</v>
      </c>
      <c r="O29" s="9">
        <f t="shared" si="7"/>
        <v>1300599</v>
      </c>
      <c r="P29" s="9">
        <f t="shared" si="8"/>
        <v>68453</v>
      </c>
      <c r="Q29" s="9">
        <f t="shared" si="9"/>
        <v>1369052</v>
      </c>
      <c r="R29" s="9">
        <f t="shared" si="9"/>
        <v>1300599</v>
      </c>
      <c r="S29" s="9">
        <f t="shared" si="9"/>
        <v>68453</v>
      </c>
      <c r="T29" s="9">
        <f t="shared" si="10"/>
        <v>1369052</v>
      </c>
      <c r="U29" s="9">
        <f t="shared" si="10"/>
        <v>1300599</v>
      </c>
      <c r="V29" s="9">
        <f t="shared" si="10"/>
        <v>68453</v>
      </c>
      <c r="W29" s="9">
        <f>ROUND(O29*$W$46,0)</f>
        <v>924843</v>
      </c>
      <c r="X29" s="9">
        <f>ROUND(R29*$X$46,0)</f>
        <v>924843</v>
      </c>
      <c r="Y29" s="11">
        <f t="shared" si="11"/>
        <v>924843</v>
      </c>
      <c r="Z29" s="12"/>
      <c r="AA29" s="12"/>
      <c r="AB29" s="12"/>
      <c r="AD29" s="12"/>
      <c r="AE29" s="12"/>
    </row>
    <row r="30" spans="1:31" s="13" customFormat="1" ht="15.75">
      <c r="A30" s="6">
        <v>23</v>
      </c>
      <c r="B30" s="6" t="s">
        <v>51</v>
      </c>
      <c r="C30" s="14">
        <v>2205</v>
      </c>
      <c r="D30" s="9">
        <f t="shared" si="0"/>
        <v>0</v>
      </c>
      <c r="E30" s="44"/>
      <c r="F30" s="44"/>
      <c r="G30" s="44"/>
      <c r="H30" s="10">
        <v>7.2</v>
      </c>
      <c r="I30" s="8">
        <f t="shared" si="1"/>
        <v>0</v>
      </c>
      <c r="J30" s="8">
        <f t="shared" si="2"/>
        <v>0</v>
      </c>
      <c r="K30" s="8">
        <f t="shared" si="3"/>
        <v>0</v>
      </c>
      <c r="L30" s="8">
        <f t="shared" si="4"/>
        <v>0</v>
      </c>
      <c r="M30" s="8">
        <f t="shared" si="5"/>
        <v>0</v>
      </c>
      <c r="N30" s="9">
        <f t="shared" si="6"/>
        <v>0</v>
      </c>
      <c r="O30" s="9">
        <f t="shared" si="7"/>
        <v>0</v>
      </c>
      <c r="P30" s="9">
        <f t="shared" si="8"/>
        <v>0</v>
      </c>
      <c r="Q30" s="9">
        <f t="shared" si="9"/>
        <v>0</v>
      </c>
      <c r="R30" s="9">
        <f t="shared" si="9"/>
        <v>0</v>
      </c>
      <c r="S30" s="9">
        <f t="shared" si="9"/>
        <v>0</v>
      </c>
      <c r="T30" s="9">
        <f t="shared" si="10"/>
        <v>0</v>
      </c>
      <c r="U30" s="9">
        <f t="shared" si="10"/>
        <v>0</v>
      </c>
      <c r="V30" s="9">
        <f t="shared" si="10"/>
        <v>0</v>
      </c>
      <c r="W30" s="9">
        <f>ROUND(O30*$W$46,0)</f>
        <v>0</v>
      </c>
      <c r="X30" s="9">
        <f>ROUND(R30*$X$46,0)</f>
        <v>0</v>
      </c>
      <c r="Y30" s="11">
        <f t="shared" si="11"/>
        <v>0</v>
      </c>
      <c r="Z30" s="12"/>
      <c r="AA30" s="12"/>
      <c r="AB30" s="12"/>
      <c r="AD30" s="12"/>
      <c r="AE30" s="12"/>
    </row>
    <row r="31" spans="1:31" s="13" customFormat="1" ht="15.75">
      <c r="A31" s="6">
        <v>24</v>
      </c>
      <c r="B31" s="6" t="s">
        <v>52</v>
      </c>
      <c r="C31" s="14">
        <v>1260</v>
      </c>
      <c r="D31" s="9">
        <f t="shared" si="0"/>
        <v>101</v>
      </c>
      <c r="E31" s="44">
        <v>46</v>
      </c>
      <c r="F31" s="44">
        <v>38</v>
      </c>
      <c r="G31" s="44">
        <v>17</v>
      </c>
      <c r="H31" s="10">
        <v>7.2</v>
      </c>
      <c r="I31" s="8">
        <f t="shared" si="1"/>
        <v>83462.400000000009</v>
      </c>
      <c r="J31" s="8">
        <f t="shared" si="2"/>
        <v>172368</v>
      </c>
      <c r="K31" s="8">
        <f t="shared" si="3"/>
        <v>107956.8</v>
      </c>
      <c r="L31" s="8">
        <f t="shared" si="4"/>
        <v>363787.2</v>
      </c>
      <c r="M31" s="8">
        <f t="shared" si="5"/>
        <v>1455.1488000000002</v>
      </c>
      <c r="N31" s="9">
        <f t="shared" si="6"/>
        <v>365242</v>
      </c>
      <c r="O31" s="9">
        <f t="shared" si="7"/>
        <v>346980</v>
      </c>
      <c r="P31" s="9">
        <f t="shared" si="8"/>
        <v>18262</v>
      </c>
      <c r="Q31" s="9">
        <f t="shared" si="9"/>
        <v>365242</v>
      </c>
      <c r="R31" s="9">
        <f t="shared" si="9"/>
        <v>346980</v>
      </c>
      <c r="S31" s="9">
        <f t="shared" si="9"/>
        <v>18262</v>
      </c>
      <c r="T31" s="9">
        <f t="shared" si="10"/>
        <v>365242</v>
      </c>
      <c r="U31" s="9">
        <f t="shared" si="10"/>
        <v>346980</v>
      </c>
      <c r="V31" s="9">
        <f t="shared" si="10"/>
        <v>18262</v>
      </c>
      <c r="W31" s="9">
        <f>ROUND(O31*$W$46,0)</f>
        <v>246734</v>
      </c>
      <c r="X31" s="9">
        <f>ROUND(R31*$X$46,0)</f>
        <v>246734</v>
      </c>
      <c r="Y31" s="11">
        <f t="shared" si="11"/>
        <v>246734</v>
      </c>
      <c r="Z31" s="12"/>
      <c r="AA31" s="12"/>
      <c r="AB31" s="12"/>
      <c r="AD31" s="12"/>
      <c r="AE31" s="12"/>
    </row>
    <row r="32" spans="1:31" s="13" customFormat="1" ht="15.75">
      <c r="A32" s="6">
        <v>25</v>
      </c>
      <c r="B32" s="6" t="s">
        <v>53</v>
      </c>
      <c r="C32" s="14">
        <v>1995</v>
      </c>
      <c r="D32" s="9">
        <f t="shared" si="0"/>
        <v>330</v>
      </c>
      <c r="E32" s="44">
        <v>130</v>
      </c>
      <c r="F32" s="44">
        <v>159</v>
      </c>
      <c r="G32" s="44">
        <v>41</v>
      </c>
      <c r="H32" s="10">
        <v>7.2</v>
      </c>
      <c r="I32" s="8">
        <f t="shared" si="1"/>
        <v>373464</v>
      </c>
      <c r="J32" s="8">
        <f t="shared" si="2"/>
        <v>1141938</v>
      </c>
      <c r="K32" s="8">
        <f t="shared" si="3"/>
        <v>412246.8</v>
      </c>
      <c r="L32" s="8">
        <f t="shared" si="4"/>
        <v>1927648.8</v>
      </c>
      <c r="M32" s="8">
        <f t="shared" si="5"/>
        <v>7710.5952000000007</v>
      </c>
      <c r="N32" s="9">
        <f t="shared" si="6"/>
        <v>1935359</v>
      </c>
      <c r="O32" s="9">
        <f t="shared" si="7"/>
        <v>1838591</v>
      </c>
      <c r="P32" s="9">
        <f t="shared" si="8"/>
        <v>96768</v>
      </c>
      <c r="Q32" s="9">
        <f t="shared" si="9"/>
        <v>1935359</v>
      </c>
      <c r="R32" s="9">
        <f t="shared" si="9"/>
        <v>1838591</v>
      </c>
      <c r="S32" s="9">
        <f t="shared" si="9"/>
        <v>96768</v>
      </c>
      <c r="T32" s="9">
        <f t="shared" si="10"/>
        <v>1935359</v>
      </c>
      <c r="U32" s="9">
        <f t="shared" si="10"/>
        <v>1838591</v>
      </c>
      <c r="V32" s="9">
        <f t="shared" si="10"/>
        <v>96768</v>
      </c>
      <c r="W32" s="9">
        <f>ROUND(O32*$W$46,0)</f>
        <v>1307404</v>
      </c>
      <c r="X32" s="9">
        <f>ROUND(R32*$X$46,0)</f>
        <v>1307404</v>
      </c>
      <c r="Y32" s="11">
        <f t="shared" si="11"/>
        <v>1307404</v>
      </c>
      <c r="Z32" s="12"/>
      <c r="AA32" s="12"/>
      <c r="AB32" s="12"/>
      <c r="AD32" s="12"/>
      <c r="AE32" s="12"/>
    </row>
    <row r="33" spans="1:31" s="13" customFormat="1" ht="15.75">
      <c r="A33" s="6">
        <v>26</v>
      </c>
      <c r="B33" s="6" t="s">
        <v>54</v>
      </c>
      <c r="C33" s="14">
        <v>2100</v>
      </c>
      <c r="D33" s="9">
        <f t="shared" si="0"/>
        <v>0</v>
      </c>
      <c r="E33" s="44"/>
      <c r="F33" s="44"/>
      <c r="G33" s="44"/>
      <c r="H33" s="10">
        <v>7.2</v>
      </c>
      <c r="I33" s="8">
        <f t="shared" si="1"/>
        <v>0</v>
      </c>
      <c r="J33" s="8">
        <f t="shared" si="2"/>
        <v>0</v>
      </c>
      <c r="K33" s="8">
        <f t="shared" si="3"/>
        <v>0</v>
      </c>
      <c r="L33" s="8">
        <f t="shared" si="4"/>
        <v>0</v>
      </c>
      <c r="M33" s="8">
        <f t="shared" si="5"/>
        <v>0</v>
      </c>
      <c r="N33" s="9">
        <f t="shared" si="6"/>
        <v>0</v>
      </c>
      <c r="O33" s="9">
        <f t="shared" si="7"/>
        <v>0</v>
      </c>
      <c r="P33" s="9">
        <f t="shared" si="8"/>
        <v>0</v>
      </c>
      <c r="Q33" s="9">
        <f t="shared" si="9"/>
        <v>0</v>
      </c>
      <c r="R33" s="9">
        <f t="shared" si="9"/>
        <v>0</v>
      </c>
      <c r="S33" s="9">
        <f t="shared" si="9"/>
        <v>0</v>
      </c>
      <c r="T33" s="9">
        <f t="shared" si="10"/>
        <v>0</v>
      </c>
      <c r="U33" s="9">
        <f t="shared" si="10"/>
        <v>0</v>
      </c>
      <c r="V33" s="9">
        <f t="shared" si="10"/>
        <v>0</v>
      </c>
      <c r="W33" s="9">
        <f>ROUND(O33*$W$46,0)</f>
        <v>0</v>
      </c>
      <c r="X33" s="9">
        <f>ROUND(R33*$X$46,0)</f>
        <v>0</v>
      </c>
      <c r="Y33" s="11">
        <f t="shared" si="11"/>
        <v>0</v>
      </c>
      <c r="Z33" s="12"/>
      <c r="AA33" s="12"/>
      <c r="AB33" s="12"/>
      <c r="AD33" s="12"/>
      <c r="AE33" s="12"/>
    </row>
    <row r="34" spans="1:31" s="13" customFormat="1" ht="15.75">
      <c r="A34" s="6">
        <v>27</v>
      </c>
      <c r="B34" s="6" t="s">
        <v>55</v>
      </c>
      <c r="C34" s="14">
        <v>2016</v>
      </c>
      <c r="D34" s="9">
        <f t="shared" si="0"/>
        <v>211</v>
      </c>
      <c r="E34" s="44">
        <v>93</v>
      </c>
      <c r="F34" s="44">
        <v>88</v>
      </c>
      <c r="G34" s="44">
        <v>30</v>
      </c>
      <c r="H34" s="10">
        <v>7.2</v>
      </c>
      <c r="I34" s="8">
        <f t="shared" si="1"/>
        <v>269982.72000000003</v>
      </c>
      <c r="J34" s="8">
        <f t="shared" si="2"/>
        <v>638668.80000000005</v>
      </c>
      <c r="K34" s="8">
        <f t="shared" si="3"/>
        <v>304819.19999999995</v>
      </c>
      <c r="L34" s="8">
        <f t="shared" si="4"/>
        <v>1213470.72</v>
      </c>
      <c r="M34" s="8">
        <f t="shared" si="5"/>
        <v>4853.8828800000001</v>
      </c>
      <c r="N34" s="9">
        <f t="shared" si="6"/>
        <v>1218325</v>
      </c>
      <c r="O34" s="9">
        <f t="shared" si="7"/>
        <v>1157409</v>
      </c>
      <c r="P34" s="9">
        <f t="shared" si="8"/>
        <v>60916</v>
      </c>
      <c r="Q34" s="9">
        <f t="shared" si="9"/>
        <v>1218325</v>
      </c>
      <c r="R34" s="9">
        <f t="shared" si="9"/>
        <v>1157409</v>
      </c>
      <c r="S34" s="9">
        <f t="shared" si="9"/>
        <v>60916</v>
      </c>
      <c r="T34" s="9">
        <f t="shared" si="10"/>
        <v>1218325</v>
      </c>
      <c r="U34" s="9">
        <f t="shared" si="10"/>
        <v>1157409</v>
      </c>
      <c r="V34" s="9">
        <f t="shared" si="10"/>
        <v>60916</v>
      </c>
      <c r="W34" s="9">
        <f>ROUND(O34*$W$46,0)</f>
        <v>823022</v>
      </c>
      <c r="X34" s="9">
        <f>ROUND(R34*$X$46,0)</f>
        <v>823022</v>
      </c>
      <c r="Y34" s="11">
        <f t="shared" si="11"/>
        <v>823022</v>
      </c>
      <c r="Z34" s="12"/>
      <c r="AA34" s="12"/>
      <c r="AB34" s="12"/>
      <c r="AD34" s="12"/>
      <c r="AE34" s="12"/>
    </row>
    <row r="35" spans="1:31" s="13" customFormat="1" ht="15.75">
      <c r="A35" s="6">
        <v>28</v>
      </c>
      <c r="B35" s="6" t="s">
        <v>56</v>
      </c>
      <c r="C35" s="14">
        <v>945</v>
      </c>
      <c r="D35" s="9">
        <f t="shared" si="0"/>
        <v>85</v>
      </c>
      <c r="E35" s="44">
        <v>31</v>
      </c>
      <c r="F35" s="44">
        <v>24</v>
      </c>
      <c r="G35" s="44">
        <v>30</v>
      </c>
      <c r="H35" s="10">
        <v>7.2</v>
      </c>
      <c r="I35" s="8">
        <f t="shared" si="1"/>
        <v>42184.800000000003</v>
      </c>
      <c r="J35" s="8">
        <f t="shared" si="2"/>
        <v>81648</v>
      </c>
      <c r="K35" s="8">
        <f t="shared" si="3"/>
        <v>142884</v>
      </c>
      <c r="L35" s="8">
        <f t="shared" si="4"/>
        <v>266716.79999999999</v>
      </c>
      <c r="M35" s="8">
        <f t="shared" si="5"/>
        <v>1066.8671999999999</v>
      </c>
      <c r="N35" s="9">
        <f>ROUND(L35+M35,0)</f>
        <v>267784</v>
      </c>
      <c r="O35" s="9">
        <f t="shared" si="7"/>
        <v>254395</v>
      </c>
      <c r="P35" s="9">
        <f t="shared" si="8"/>
        <v>13389</v>
      </c>
      <c r="Q35" s="9">
        <f t="shared" si="9"/>
        <v>267784</v>
      </c>
      <c r="R35" s="9">
        <f t="shared" si="9"/>
        <v>254395</v>
      </c>
      <c r="S35" s="9">
        <f t="shared" si="9"/>
        <v>13389</v>
      </c>
      <c r="T35" s="9">
        <f t="shared" si="10"/>
        <v>267784</v>
      </c>
      <c r="U35" s="9">
        <f t="shared" si="10"/>
        <v>254395</v>
      </c>
      <c r="V35" s="9">
        <f t="shared" si="10"/>
        <v>13389</v>
      </c>
      <c r="W35" s="9">
        <f>ROUND(O35*$W$46,0)</f>
        <v>180898</v>
      </c>
      <c r="X35" s="9">
        <f>ROUND(R35*$X$46,0)</f>
        <v>180898</v>
      </c>
      <c r="Y35" s="11">
        <f t="shared" si="11"/>
        <v>180898</v>
      </c>
      <c r="Z35" s="12"/>
      <c r="AA35" s="12"/>
      <c r="AB35" s="12"/>
      <c r="AD35" s="12"/>
      <c r="AE35" s="12"/>
    </row>
    <row r="36" spans="1:31" s="13" customFormat="1" ht="15.75">
      <c r="A36" s="6">
        <v>29</v>
      </c>
      <c r="B36" s="6" t="s">
        <v>57</v>
      </c>
      <c r="C36" s="14">
        <v>2520</v>
      </c>
      <c r="D36" s="9">
        <f t="shared" si="0"/>
        <v>3973</v>
      </c>
      <c r="E36" s="44">
        <v>1696</v>
      </c>
      <c r="F36" s="44">
        <v>1857</v>
      </c>
      <c r="G36" s="44">
        <v>420</v>
      </c>
      <c r="H36" s="10">
        <v>7.2</v>
      </c>
      <c r="I36" s="8">
        <f t="shared" si="1"/>
        <v>6154444.7999999998</v>
      </c>
      <c r="J36" s="8">
        <f t="shared" si="2"/>
        <v>16846704</v>
      </c>
      <c r="K36" s="8">
        <f t="shared" si="3"/>
        <v>5334336</v>
      </c>
      <c r="L36" s="8">
        <f t="shared" si="4"/>
        <v>28335484.800000001</v>
      </c>
      <c r="M36" s="8">
        <f t="shared" si="5"/>
        <v>113341.93920000001</v>
      </c>
      <c r="N36" s="9">
        <f t="shared" si="6"/>
        <v>28448827</v>
      </c>
      <c r="O36" s="9">
        <f>ROUND(N36*95/100,0)</f>
        <v>27026386</v>
      </c>
      <c r="P36" s="9">
        <f>ROUND(N36*5/100,0)</f>
        <v>1422441</v>
      </c>
      <c r="Q36" s="9">
        <f t="shared" si="9"/>
        <v>28448827</v>
      </c>
      <c r="R36" s="9">
        <f t="shared" si="9"/>
        <v>27026386</v>
      </c>
      <c r="S36" s="9">
        <f t="shared" si="9"/>
        <v>1422441</v>
      </c>
      <c r="T36" s="9">
        <f t="shared" si="10"/>
        <v>28448827</v>
      </c>
      <c r="U36" s="9">
        <f t="shared" si="10"/>
        <v>27026386</v>
      </c>
      <c r="V36" s="9">
        <f t="shared" si="10"/>
        <v>1422441</v>
      </c>
      <c r="W36" s="9">
        <f>ROUND(O36*$W$46,0)</f>
        <v>19218193</v>
      </c>
      <c r="X36" s="9">
        <f>ROUND(R36*$X$46,0)</f>
        <v>19218193</v>
      </c>
      <c r="Y36" s="11">
        <f t="shared" si="11"/>
        <v>19218193</v>
      </c>
      <c r="Z36" s="12"/>
      <c r="AA36" s="12"/>
      <c r="AB36" s="12"/>
      <c r="AD36" s="12"/>
      <c r="AE36" s="12"/>
    </row>
    <row r="37" spans="1:31" s="13" customFormat="1" ht="15.75">
      <c r="A37" s="6">
        <v>30</v>
      </c>
      <c r="B37" s="6" t="s">
        <v>58</v>
      </c>
      <c r="C37" s="14">
        <v>2835</v>
      </c>
      <c r="D37" s="9">
        <f t="shared" si="0"/>
        <v>18188</v>
      </c>
      <c r="E37" s="44">
        <v>9639</v>
      </c>
      <c r="F37" s="44">
        <v>5820</v>
      </c>
      <c r="G37" s="44">
        <v>2729</v>
      </c>
      <c r="H37" s="10">
        <v>7.2</v>
      </c>
      <c r="I37" s="8">
        <f t="shared" si="1"/>
        <v>39350253.600000001</v>
      </c>
      <c r="J37" s="8">
        <f t="shared" si="2"/>
        <v>59398920</v>
      </c>
      <c r="K37" s="8">
        <f t="shared" si="3"/>
        <v>38993043.599999994</v>
      </c>
      <c r="L37" s="8">
        <f t="shared" si="4"/>
        <v>137742217.19999999</v>
      </c>
      <c r="M37" s="8">
        <f t="shared" si="5"/>
        <v>550968.86879999994</v>
      </c>
      <c r="N37" s="9">
        <f t="shared" si="6"/>
        <v>138293186</v>
      </c>
      <c r="O37" s="9">
        <f>ROUND(N37*95/100,0)-1</f>
        <v>131378526</v>
      </c>
      <c r="P37" s="9">
        <f>ROUND(N37*5/100,0)+1</f>
        <v>6914660</v>
      </c>
      <c r="Q37" s="9">
        <f t="shared" si="9"/>
        <v>138293186</v>
      </c>
      <c r="R37" s="9">
        <f t="shared" si="9"/>
        <v>131378526</v>
      </c>
      <c r="S37" s="9">
        <f t="shared" si="9"/>
        <v>6914660</v>
      </c>
      <c r="T37" s="9">
        <f t="shared" si="10"/>
        <v>138293186</v>
      </c>
      <c r="U37" s="9">
        <f t="shared" si="10"/>
        <v>131378526</v>
      </c>
      <c r="V37" s="9">
        <f t="shared" si="10"/>
        <v>6914660</v>
      </c>
      <c r="W37" s="9">
        <f>ROUND(O37*$W$46,0)</f>
        <v>93421955</v>
      </c>
      <c r="X37" s="9">
        <f>ROUND(R37*$X$46,0)</f>
        <v>93421955</v>
      </c>
      <c r="Y37" s="11">
        <f>X37</f>
        <v>93421955</v>
      </c>
      <c r="Z37" s="12"/>
      <c r="AA37" s="12"/>
      <c r="AB37" s="12"/>
      <c r="AD37" s="12"/>
      <c r="AE37" s="12"/>
    </row>
    <row r="38" spans="1:31" s="13" customFormat="1" ht="15.75">
      <c r="A38" s="6">
        <v>31</v>
      </c>
      <c r="B38" s="6" t="s">
        <v>59</v>
      </c>
      <c r="C38" s="14">
        <v>2835</v>
      </c>
      <c r="D38" s="9">
        <f t="shared" si="0"/>
        <v>1674</v>
      </c>
      <c r="E38" s="44">
        <v>760</v>
      </c>
      <c r="F38" s="44">
        <v>691</v>
      </c>
      <c r="G38" s="44">
        <v>223</v>
      </c>
      <c r="H38" s="10">
        <v>7.2</v>
      </c>
      <c r="I38" s="8">
        <f t="shared" si="1"/>
        <v>3102624</v>
      </c>
      <c r="J38" s="8">
        <f t="shared" si="2"/>
        <v>7052346</v>
      </c>
      <c r="K38" s="8">
        <f t="shared" si="3"/>
        <v>3186313.1999999997</v>
      </c>
      <c r="L38" s="8">
        <f t="shared" si="4"/>
        <v>13341283.199999999</v>
      </c>
      <c r="M38" s="8">
        <f t="shared" si="5"/>
        <v>53365.132799999999</v>
      </c>
      <c r="N38" s="9">
        <f>ROUND(L38+M38,0)</f>
        <v>13394648</v>
      </c>
      <c r="O38" s="9">
        <f t="shared" si="7"/>
        <v>12724916</v>
      </c>
      <c r="P38" s="9">
        <f>ROUND(N38*5/100,0)</f>
        <v>669732</v>
      </c>
      <c r="Q38" s="9">
        <f t="shared" si="9"/>
        <v>13394648</v>
      </c>
      <c r="R38" s="9">
        <f t="shared" si="9"/>
        <v>12724916</v>
      </c>
      <c r="S38" s="9">
        <f t="shared" si="9"/>
        <v>669732</v>
      </c>
      <c r="T38" s="9">
        <f t="shared" si="10"/>
        <v>13394648</v>
      </c>
      <c r="U38" s="9">
        <f t="shared" si="10"/>
        <v>12724916</v>
      </c>
      <c r="V38" s="9">
        <f t="shared" si="10"/>
        <v>669732</v>
      </c>
      <c r="W38" s="9">
        <f>ROUND(O38*$W$46,0)</f>
        <v>9048560</v>
      </c>
      <c r="X38" s="9">
        <f>ROUND(R38*$X$46,0)</f>
        <v>9048560</v>
      </c>
      <c r="Y38" s="11">
        <f t="shared" si="11"/>
        <v>9048560</v>
      </c>
      <c r="Z38" s="12"/>
      <c r="AA38" s="12"/>
      <c r="AB38" s="12"/>
      <c r="AD38" s="12"/>
      <c r="AE38" s="12"/>
    </row>
    <row r="39" spans="1:31" s="13" customFormat="1" ht="15.75">
      <c r="A39" s="6">
        <v>32</v>
      </c>
      <c r="B39" s="6" t="s">
        <v>60</v>
      </c>
      <c r="C39" s="14">
        <v>2520</v>
      </c>
      <c r="D39" s="9">
        <f t="shared" si="0"/>
        <v>0</v>
      </c>
      <c r="E39" s="44"/>
      <c r="F39" s="44"/>
      <c r="G39" s="44"/>
      <c r="H39" s="10">
        <v>7.2</v>
      </c>
      <c r="I39" s="8">
        <f t="shared" si="1"/>
        <v>0</v>
      </c>
      <c r="J39" s="8">
        <f t="shared" si="2"/>
        <v>0</v>
      </c>
      <c r="K39" s="8">
        <f t="shared" si="3"/>
        <v>0</v>
      </c>
      <c r="L39" s="8">
        <f t="shared" si="4"/>
        <v>0</v>
      </c>
      <c r="M39" s="8">
        <f t="shared" si="5"/>
        <v>0</v>
      </c>
      <c r="N39" s="9">
        <f t="shared" si="6"/>
        <v>0</v>
      </c>
      <c r="O39" s="9">
        <f t="shared" si="7"/>
        <v>0</v>
      </c>
      <c r="P39" s="9">
        <f>ROUND(N39*5/100,0)</f>
        <v>0</v>
      </c>
      <c r="Q39" s="9">
        <f t="shared" si="9"/>
        <v>0</v>
      </c>
      <c r="R39" s="9">
        <f t="shared" si="9"/>
        <v>0</v>
      </c>
      <c r="S39" s="9">
        <f t="shared" si="9"/>
        <v>0</v>
      </c>
      <c r="T39" s="9">
        <f t="shared" si="10"/>
        <v>0</v>
      </c>
      <c r="U39" s="9">
        <f t="shared" si="10"/>
        <v>0</v>
      </c>
      <c r="V39" s="9">
        <f t="shared" si="10"/>
        <v>0</v>
      </c>
      <c r="W39" s="9">
        <f>ROUND(O39*$W$46,0)</f>
        <v>0</v>
      </c>
      <c r="X39" s="9">
        <f>ROUND(R39*$X$46,0)</f>
        <v>0</v>
      </c>
      <c r="Y39" s="11">
        <f t="shared" si="11"/>
        <v>0</v>
      </c>
      <c r="Z39" s="12"/>
      <c r="AA39" s="12"/>
      <c r="AB39" s="12"/>
      <c r="AD39" s="12"/>
      <c r="AE39" s="12"/>
    </row>
    <row r="40" spans="1:31" s="13" customFormat="1" ht="15.75">
      <c r="A40" s="6">
        <v>33</v>
      </c>
      <c r="B40" s="6" t="s">
        <v>61</v>
      </c>
      <c r="C40" s="14">
        <v>2641.8</v>
      </c>
      <c r="D40" s="9">
        <f t="shared" si="0"/>
        <v>590</v>
      </c>
      <c r="E40" s="44">
        <v>230</v>
      </c>
      <c r="F40" s="44">
        <v>240</v>
      </c>
      <c r="G40" s="44">
        <v>120</v>
      </c>
      <c r="H40" s="10">
        <v>7.2</v>
      </c>
      <c r="I40" s="8">
        <f t="shared" si="1"/>
        <v>874964.16</v>
      </c>
      <c r="J40" s="8">
        <f t="shared" si="2"/>
        <v>2282515.2000000002</v>
      </c>
      <c r="K40" s="8">
        <f t="shared" si="3"/>
        <v>1597760.6400000001</v>
      </c>
      <c r="L40" s="8">
        <f t="shared" si="4"/>
        <v>4755240</v>
      </c>
      <c r="M40" s="8">
        <f t="shared" si="5"/>
        <v>19020.96</v>
      </c>
      <c r="N40" s="9">
        <f t="shared" si="6"/>
        <v>4774261</v>
      </c>
      <c r="O40" s="9">
        <f t="shared" si="7"/>
        <v>4535548</v>
      </c>
      <c r="P40" s="9">
        <f t="shared" si="8"/>
        <v>238713</v>
      </c>
      <c r="Q40" s="9">
        <f t="shared" si="9"/>
        <v>4774261</v>
      </c>
      <c r="R40" s="9">
        <f t="shared" si="9"/>
        <v>4535548</v>
      </c>
      <c r="S40" s="9">
        <f t="shared" si="9"/>
        <v>238713</v>
      </c>
      <c r="T40" s="9">
        <f t="shared" si="10"/>
        <v>4774261</v>
      </c>
      <c r="U40" s="9">
        <f t="shared" si="10"/>
        <v>4535548</v>
      </c>
      <c r="V40" s="9">
        <f t="shared" si="10"/>
        <v>238713</v>
      </c>
      <c r="W40" s="9">
        <f>ROUND(O40*$W$46,0)+1</f>
        <v>3225184</v>
      </c>
      <c r="X40" s="9">
        <f>ROUND(R40*$X$46,0)+1</f>
        <v>3225184</v>
      </c>
      <c r="Y40" s="11">
        <f>X40</f>
        <v>3225184</v>
      </c>
      <c r="Z40" s="12"/>
      <c r="AA40" s="12"/>
      <c r="AB40" s="12"/>
      <c r="AD40" s="12"/>
      <c r="AE40" s="12"/>
    </row>
    <row r="41" spans="1:31" s="13" customFormat="1" ht="18" customHeight="1">
      <c r="A41" s="15"/>
      <c r="B41" s="16" t="s">
        <v>62</v>
      </c>
      <c r="C41" s="17" t="s">
        <v>63</v>
      </c>
      <c r="D41" s="18">
        <f t="shared" ref="D41:K41" si="12">D8+D9+D10+D11+D12+D13+D14+D15+D16+D17+D18+D19+D20+D21+D22+D23+D24+D25+D26+D27+D28+D29+D30+D31+D32+D33+D34+D35+D36+D37+D38+D39+D40</f>
        <v>31132</v>
      </c>
      <c r="E41" s="18">
        <f t="shared" si="12"/>
        <v>15187</v>
      </c>
      <c r="F41" s="18">
        <f t="shared" si="12"/>
        <v>11193</v>
      </c>
      <c r="G41" s="18">
        <f t="shared" si="12"/>
        <v>4752</v>
      </c>
      <c r="H41" s="19">
        <v>7.2</v>
      </c>
      <c r="I41" s="20">
        <f t="shared" si="12"/>
        <v>58027520.275199994</v>
      </c>
      <c r="J41" s="20">
        <f t="shared" si="12"/>
        <v>104556334.68000001</v>
      </c>
      <c r="K41" s="20">
        <f t="shared" si="12"/>
        <v>61972182.972000003</v>
      </c>
      <c r="L41" s="20">
        <f t="shared" ref="L41:X41" si="13">SUM(L8:L40)</f>
        <v>224556037.92719996</v>
      </c>
      <c r="M41" s="20">
        <f t="shared" si="13"/>
        <v>898224.15170879988</v>
      </c>
      <c r="N41" s="18">
        <f t="shared" si="13"/>
        <v>225454263</v>
      </c>
      <c r="O41" s="18">
        <f t="shared" si="13"/>
        <v>214181551</v>
      </c>
      <c r="P41" s="18">
        <f t="shared" si="13"/>
        <v>11272712</v>
      </c>
      <c r="Q41" s="18">
        <f t="shared" si="13"/>
        <v>225454263</v>
      </c>
      <c r="R41" s="18">
        <f t="shared" si="13"/>
        <v>214181551</v>
      </c>
      <c r="S41" s="18">
        <f t="shared" si="13"/>
        <v>11272712</v>
      </c>
      <c r="T41" s="18">
        <f t="shared" si="13"/>
        <v>225454263</v>
      </c>
      <c r="U41" s="18">
        <f t="shared" si="13"/>
        <v>214181551</v>
      </c>
      <c r="V41" s="18">
        <f t="shared" si="13"/>
        <v>11272712</v>
      </c>
      <c r="W41" s="18">
        <f t="shared" si="13"/>
        <v>152302357</v>
      </c>
      <c r="X41" s="18">
        <f t="shared" si="13"/>
        <v>152302357</v>
      </c>
      <c r="Y41" s="18">
        <f>SUM(Y8:Y40)</f>
        <v>152302357</v>
      </c>
      <c r="Z41" s="12"/>
      <c r="AA41" s="12"/>
      <c r="AB41" s="12"/>
      <c r="AD41" s="12"/>
      <c r="AE41" s="12"/>
    </row>
    <row r="42" spans="1:31" s="13" customFormat="1" ht="18" customHeight="1">
      <c r="A42" s="21"/>
      <c r="B42" s="22" t="s">
        <v>64</v>
      </c>
      <c r="C42" s="23"/>
      <c r="D42" s="24"/>
      <c r="E42" s="25"/>
      <c r="F42" s="25"/>
      <c r="G42" s="25"/>
      <c r="H42" s="25"/>
      <c r="I42" s="26"/>
      <c r="J42" s="26"/>
      <c r="K42" s="26"/>
      <c r="L42" s="26"/>
      <c r="M42" s="26"/>
      <c r="N42" s="27"/>
      <c r="O42" s="28"/>
      <c r="P42" s="28"/>
      <c r="Q42" s="28"/>
      <c r="R42" s="28"/>
      <c r="S42" s="28"/>
      <c r="T42" s="28"/>
      <c r="U42" s="28"/>
      <c r="V42" s="28"/>
      <c r="W42" s="28">
        <f>ROUND(P43*$W$46,0)</f>
        <v>8015913</v>
      </c>
      <c r="X42" s="29">
        <f>ROUND(S43*X46,0)</f>
        <v>8015913</v>
      </c>
      <c r="Y42" s="29">
        <f>X42</f>
        <v>8015913</v>
      </c>
      <c r="Z42" s="12"/>
      <c r="AA42" s="12"/>
      <c r="AB42" s="12"/>
      <c r="AD42" s="12"/>
      <c r="AE42" s="12"/>
    </row>
    <row r="43" spans="1:31" s="13" customFormat="1" ht="23.25" customHeight="1">
      <c r="A43" s="30"/>
      <c r="B43" s="31" t="s">
        <v>65</v>
      </c>
      <c r="C43" s="32"/>
      <c r="D43" s="28"/>
      <c r="E43" s="28"/>
      <c r="F43" s="28"/>
      <c r="G43" s="28"/>
      <c r="H43" s="33"/>
      <c r="I43" s="28"/>
      <c r="J43" s="28"/>
      <c r="K43" s="28"/>
      <c r="L43" s="28"/>
      <c r="M43" s="28"/>
      <c r="N43" s="28">
        <f>N41</f>
        <v>225454263</v>
      </c>
      <c r="O43" s="28">
        <f t="shared" ref="O43:Y43" si="14">O41+O42</f>
        <v>214181551</v>
      </c>
      <c r="P43" s="28">
        <f t="shared" si="14"/>
        <v>11272712</v>
      </c>
      <c r="Q43" s="28">
        <f t="shared" si="14"/>
        <v>225454263</v>
      </c>
      <c r="R43" s="28">
        <f t="shared" si="14"/>
        <v>214181551</v>
      </c>
      <c r="S43" s="28">
        <f t="shared" si="14"/>
        <v>11272712</v>
      </c>
      <c r="T43" s="28">
        <f t="shared" si="14"/>
        <v>225454263</v>
      </c>
      <c r="U43" s="28">
        <f t="shared" si="14"/>
        <v>214181551</v>
      </c>
      <c r="V43" s="28">
        <f t="shared" si="14"/>
        <v>11272712</v>
      </c>
      <c r="W43" s="28">
        <f>W41+W42</f>
        <v>160318270</v>
      </c>
      <c r="X43" s="29">
        <f t="shared" si="14"/>
        <v>160318270</v>
      </c>
      <c r="Y43" s="29">
        <f t="shared" si="14"/>
        <v>160318270</v>
      </c>
      <c r="Z43" s="12"/>
      <c r="AA43" s="12"/>
      <c r="AB43" s="12"/>
      <c r="AD43" s="12"/>
      <c r="AE43" s="12"/>
    </row>
    <row r="44" spans="1:31" ht="16.5" customHeight="1">
      <c r="N44" s="34"/>
      <c r="O44" s="35"/>
      <c r="P44" s="36"/>
      <c r="Q44" s="37"/>
      <c r="R44" s="37"/>
      <c r="S44" s="37"/>
      <c r="T44" s="37"/>
      <c r="U44" s="37"/>
      <c r="V44" s="37"/>
      <c r="W44" s="37"/>
      <c r="X44" s="34"/>
    </row>
    <row r="45" spans="1:31" ht="15.75">
      <c r="P45" s="35"/>
      <c r="Q45" s="39"/>
      <c r="R45" s="39"/>
      <c r="S45" s="52"/>
      <c r="T45" s="39"/>
      <c r="V45" s="63">
        <v>160318270</v>
      </c>
      <c r="W45" s="64"/>
      <c r="X45" s="65"/>
      <c r="Y45" s="63">
        <v>160318270</v>
      </c>
    </row>
    <row r="46" spans="1:31">
      <c r="P46" s="42"/>
      <c r="Q46" s="42"/>
      <c r="R46" s="42"/>
      <c r="S46" s="42"/>
      <c r="T46" s="42"/>
      <c r="U46" s="41" t="s">
        <v>71</v>
      </c>
      <c r="W46" s="42">
        <f>V45/N43</f>
        <v>0.71108999167605003</v>
      </c>
      <c r="X46" s="43">
        <f>Y45/Q43</f>
        <v>0.71108999167605003</v>
      </c>
      <c r="Y46" s="43">
        <f>Y45/T43</f>
        <v>0.71108999167605003</v>
      </c>
    </row>
    <row r="47" spans="1:31">
      <c r="P47" s="42"/>
      <c r="Q47" s="42"/>
      <c r="R47" s="42"/>
      <c r="S47" s="42"/>
      <c r="T47" s="42"/>
      <c r="V47" s="35"/>
      <c r="W47" s="2"/>
      <c r="X47" s="41"/>
    </row>
    <row r="48" spans="1:31">
      <c r="N48" s="41"/>
      <c r="O48" s="43"/>
      <c r="P48" s="40"/>
      <c r="Q48" s="40"/>
      <c r="R48" s="40"/>
      <c r="S48" s="40"/>
      <c r="T48" s="42"/>
      <c r="U48" s="42"/>
      <c r="V48" s="42"/>
      <c r="W48" s="40"/>
      <c r="X48" s="40"/>
    </row>
    <row r="49" spans="14:24"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4:24"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</sheetData>
  <mergeCells count="26">
    <mergeCell ref="P1:R1"/>
    <mergeCell ref="V5:V6"/>
    <mergeCell ref="C2:M2"/>
    <mergeCell ref="A4:A6"/>
    <mergeCell ref="B4:B6"/>
    <mergeCell ref="C4:C6"/>
    <mergeCell ref="D4:G4"/>
    <mergeCell ref="H4:H6"/>
    <mergeCell ref="I4:L5"/>
    <mergeCell ref="M4:M6"/>
    <mergeCell ref="W4:W6"/>
    <mergeCell ref="X4:X6"/>
    <mergeCell ref="Y4:Y6"/>
    <mergeCell ref="D5:D6"/>
    <mergeCell ref="E5:G5"/>
    <mergeCell ref="O5:O6"/>
    <mergeCell ref="P5:P6"/>
    <mergeCell ref="R5:R6"/>
    <mergeCell ref="S5:S6"/>
    <mergeCell ref="U5:U6"/>
    <mergeCell ref="N4:N6"/>
    <mergeCell ref="O4:P4"/>
    <mergeCell ref="Q4:Q6"/>
    <mergeCell ref="R4:S4"/>
    <mergeCell ref="T4:T6"/>
    <mergeCell ref="U4:V4"/>
  </mergeCells>
  <pageMargins left="0.46" right="0.19685039370078741" top="0.59055118110236227" bottom="0.19685039370078741" header="0" footer="0"/>
  <pageSetup paperSize="9" scale="43" orientation="landscape" r:id="rId1"/>
  <headerFooter alignWithMargins="0"/>
  <colBreaks count="1" manualBreakCount="1">
    <brk id="19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Компенсация родплаты</vt:lpstr>
      <vt:lpstr>'Компенсация родплаты'!Заголовки_для_печати</vt:lpstr>
      <vt:lpstr>'Компенсация родплаты'!Область_печати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sobina_y</dc:creator>
  <cp:lastModifiedBy>Zvyagina_I</cp:lastModifiedBy>
  <cp:lastPrinted>2025-10-14T14:32:08Z</cp:lastPrinted>
  <dcterms:created xsi:type="dcterms:W3CDTF">2024-12-02T14:11:06Z</dcterms:created>
  <dcterms:modified xsi:type="dcterms:W3CDTF">2025-10-14T14:32:12Z</dcterms:modified>
</cp:coreProperties>
</file>