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8" r:id="rId4"/>
  </sheets>
  <externalReferences>
    <externalReference r:id="rId5"/>
  </externalReference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B10" i="18"/>
  <c r="AC10" s="1"/>
  <c r="T10"/>
  <c r="V10" s="1"/>
  <c r="S10"/>
  <c r="R10"/>
  <c r="H10"/>
  <c r="I10" s="1"/>
  <c r="AC9"/>
  <c r="AD9" s="1"/>
  <c r="AF9" s="1"/>
  <c r="AB9"/>
  <c r="R9"/>
  <c r="S9" s="1"/>
  <c r="I9"/>
  <c r="J9" s="1"/>
  <c r="L9" s="1"/>
  <c r="H9"/>
  <c r="AB8"/>
  <c r="AC8" s="1"/>
  <c r="S8"/>
  <c r="R8"/>
  <c r="H8"/>
  <c r="I8" s="1"/>
  <c r="AH7"/>
  <c r="AE7"/>
  <c r="AA7"/>
  <c r="Z7"/>
  <c r="X7"/>
  <c r="U7"/>
  <c r="R7"/>
  <c r="Q7"/>
  <c r="P7"/>
  <c r="N7"/>
  <c r="K7"/>
  <c r="H7"/>
  <c r="G7"/>
  <c r="F7"/>
  <c r="E7"/>
  <c r="D7"/>
  <c r="C7"/>
  <c r="B7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6"/>
  <c r="Z4"/>
  <c r="P4"/>
  <c r="F4"/>
  <c r="C4"/>
  <c r="B4"/>
  <c r="M9" l="1"/>
  <c r="O9" s="1"/>
  <c r="W10"/>
  <c r="Y10" s="1"/>
  <c r="AG9"/>
  <c r="AI9" s="1"/>
  <c r="I7"/>
  <c r="AC7"/>
  <c r="S7"/>
  <c r="T8"/>
  <c r="AB7"/>
  <c r="J8"/>
  <c r="AD8"/>
  <c r="T9"/>
  <c r="V9" s="1"/>
  <c r="J10"/>
  <c r="L10" s="1"/>
  <c r="AD10"/>
  <c r="AF10" s="1"/>
  <c r="B6" i="12"/>
  <c r="B5"/>
  <c r="M10" i="18" l="1"/>
  <c r="O10" s="1"/>
  <c r="AG10"/>
  <c r="AI10" s="1"/>
  <c r="W9"/>
  <c r="Y9" s="1"/>
  <c r="AF8"/>
  <c r="AD7"/>
  <c r="V8"/>
  <c r="T7"/>
  <c r="J7"/>
  <c r="L8"/>
  <c r="A6" i="12"/>
  <c r="A5"/>
  <c r="A4"/>
  <c r="A3"/>
  <c r="A2"/>
  <c r="W8" i="18" l="1"/>
  <c r="Y8" s="1"/>
  <c r="V7"/>
  <c r="AG8"/>
  <c r="AF7"/>
  <c r="L7"/>
  <c r="M8"/>
  <c r="B3" i="12"/>
  <c r="B2"/>
  <c r="Y7" i="18" l="1"/>
  <c r="AG7"/>
  <c r="AI11"/>
  <c r="W7"/>
  <c r="Y11"/>
  <c r="M7"/>
  <c r="O11"/>
  <c r="AI8"/>
  <c r="O8"/>
  <c r="B4" i="12"/>
  <c r="AI7" i="18" l="1"/>
  <c r="O7"/>
</calcChain>
</file>

<file path=xl/sharedStrings.xml><?xml version="1.0" encoding="utf-8"?>
<sst xmlns="http://schemas.openxmlformats.org/spreadsheetml/2006/main" count="63" uniqueCount="41">
  <si>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</si>
  <si>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</si>
  <si>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</si>
  <si>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</si>
  <si>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</si>
  <si>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</si>
  <si>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</si>
  <si>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</si>
  <si>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</si>
  <si>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</si>
  <si>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</si>
  <si>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</si>
  <si>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</si>
  <si>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</si>
  <si>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</si>
  <si>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</si>
  <si>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</si>
  <si>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Корректировка</t>
  </si>
  <si>
    <t>г.Железногорск</t>
  </si>
  <si>
    <t>г.Курск</t>
  </si>
  <si>
    <t>г.Курчатов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</si>
  <si>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</si>
  <si>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</si>
  <si>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</si>
  <si>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</si>
  <si>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</si>
  <si>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</si>
  <si>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</si>
  <si>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</si>
  <si>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</si>
  <si>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</si>
  <si>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</si>
  <si>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</si>
  <si>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</si>
  <si>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</si>
  <si>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</si>
  <si>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</si>
  <si>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</si>
  <si>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 гражданам, имеющим звание "Ветеран труда Курской области"</t>
  </si>
  <si>
    <t>ВСЕГО</t>
  </si>
  <si>
    <t>Приложение № 1.11.5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</si>
</sst>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scheme val="minor"/>
    </font>
    <font>
      <sz val="10"/>
      <color rgb="FF008000"/>
      <name val="Arial Cyr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7" fillId="0" borderId="7"/>
    <xf numFmtId="0" fontId="7" fillId="0" borderId="7"/>
    <xf numFmtId="0" fontId="8" fillId="0" borderId="8"/>
    <xf numFmtId="0" fontId="7" fillId="0" borderId="7"/>
    <xf numFmtId="0" fontId="7" fillId="0" borderId="7"/>
    <xf numFmtId="0" fontId="8" fillId="0" borderId="8"/>
    <xf numFmtId="4" fontId="9" fillId="0" borderId="11">
      <alignment vertical="top" shrinkToFit="1"/>
    </xf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9" xfId="0" applyFont="1" applyFill="1" applyBorder="1"/>
    <xf numFmtId="0" fontId="6" fillId="0" borderId="10" xfId="0" applyFont="1" applyBorder="1"/>
    <xf numFmtId="0" fontId="0" fillId="0" borderId="0" xfId="0" applyFill="1"/>
    <xf numFmtId="0" fontId="2" fillId="0" borderId="0" xfId="0" applyFont="1" applyFill="1"/>
    <xf numFmtId="4" fontId="2" fillId="0" borderId="0" xfId="0" applyNumberFormat="1" applyFont="1" applyFill="1"/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Protection="1"/>
    <xf numFmtId="4" fontId="10" fillId="4" borderId="6" xfId="7" applyNumberFormat="1" applyFont="1" applyFill="1" applyBorder="1" applyProtection="1">
      <alignment vertical="top" shrinkToFit="1"/>
      <protection locked="0"/>
    </xf>
    <xf numFmtId="4" fontId="2" fillId="4" borderId="6" xfId="0" applyNumberFormat="1" applyFont="1" applyFill="1" applyBorder="1" applyProtection="1">
      <protection locked="0"/>
    </xf>
    <xf numFmtId="4" fontId="2" fillId="4" borderId="6" xfId="0" applyNumberFormat="1" applyFont="1" applyFill="1" applyBorder="1" applyAlignment="1" applyProtection="1">
      <alignment vertical="top" wrapText="1"/>
    </xf>
    <xf numFmtId="0" fontId="11" fillId="0" borderId="0" xfId="0" applyFont="1" applyFill="1"/>
    <xf numFmtId="4" fontId="11" fillId="0" borderId="0" xfId="0" applyNumberFormat="1" applyFont="1" applyFill="1"/>
    <xf numFmtId="4" fontId="11" fillId="0" borderId="0" xfId="0" applyNumberFormat="1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center" wrapText="1"/>
    </xf>
  </cellXfs>
  <cellStyles count="8">
    <cellStyle name="st19" xfId="7"/>
    <cellStyle name="Обычный" xfId="0" builtinId="0"/>
    <cellStyle name="Обычный 2" xfId="3"/>
    <cellStyle name="Обычный 2 2" xfId="2"/>
    <cellStyle name="Обычный 2 3" xfId="1"/>
    <cellStyle name="Обычный 3" xfId="6"/>
    <cellStyle name="Обычный 3 2" xfId="5"/>
    <cellStyle name="Обычный 3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25%20(&#1082;&#1086;&#1084;&#1087;&#1077;&#1085;&#1089;&#1072;&#1094;&#1080;&#1103;%20&#1046;&#1050;&#1059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ветераны и труженники"/>
      <sheetName val="многодетные"/>
      <sheetName val="реабилитированные"/>
      <sheetName val="со званием &quot;ветеран труда&quot;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с учетом доставки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SUM(#REF!+#REF!+#REF!+#REF!)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SUM(#REF!+#REF!+#REF!+#REF!)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SUM(#REF!+#REF!+#REF!+#REF!)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SUM(#REF!+#REF!+#REF!+#REF!)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SUM(#REF!+#REF!+#REF!+#REF!)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7109375" customWidth="1"/>
    <col min="2" max="2" width="54.42578125" customWidth="1"/>
  </cols>
  <sheetData>
    <row r="1" spans="1:2">
      <c r="A1" s="6" t="s">
        <v>22</v>
      </c>
      <c r="B1" s="6" t="s">
        <v>23</v>
      </c>
    </row>
    <row r="2" spans="1:2">
      <c r="A2" s="7" t="s">
        <v>24</v>
      </c>
      <c r="B2" s="7" t="s">
        <v>25</v>
      </c>
    </row>
    <row r="3" spans="1:2">
      <c r="A3" s="7"/>
      <c r="B3" s="7"/>
    </row>
  </sheetData>
  <sheetProtection algorithmName="SHA-512" hashValue="jgr5jGM8PSvFS5oxixofZI1VFy90YNc5bbUwItn9iCMoCqHl4kyEdOwiig2+DkKZz9bRIpgomhbyeb6MireWLQ==" saltValue="Xs9MLGm2RrTMwew6E9d5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" customWidth="1"/>
    <col min="2" max="2" width="36.42578125" customWidth="1"/>
  </cols>
  <sheetData>
    <row r="1" spans="1:2">
      <c r="A1" t="s">
        <v>26</v>
      </c>
      <c r="B1" t="s">
        <v>27</v>
      </c>
    </row>
    <row r="2" spans="1:2">
      <c r="A2" t="s">
        <v>28</v>
      </c>
      <c r="B2" t="s">
        <v>29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2</v>
      </c>
    </row>
    <row r="5" spans="1:2">
      <c r="A5" t="s">
        <v>33</v>
      </c>
      <c r="B5" t="s">
        <v>34</v>
      </c>
    </row>
    <row r="6" spans="1:2">
      <c r="A6" t="s">
        <v>35</v>
      </c>
      <c r="B6" t="s">
        <v>3</v>
      </c>
    </row>
    <row r="7" spans="1:2">
      <c r="A7" t="s">
        <v>36</v>
      </c>
      <c r="B7" t="s">
        <v>4</v>
      </c>
    </row>
    <row r="8" spans="1:2">
      <c r="A8" t="s">
        <v>37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2"/>
  <sheetViews>
    <sheetView tabSelected="1" view="pageBreakPreview" zoomScale="90" zoomScaleNormal="100" zoomScaleSheetLayoutView="90" workbookViewId="0">
      <selection activeCell="B2" sqref="B2:M2"/>
    </sheetView>
  </sheetViews>
  <sheetFormatPr defaultRowHeight="15"/>
  <cols>
    <col min="1" max="1" width="33.140625" style="8" customWidth="1"/>
    <col min="2" max="13" width="16.5703125" style="8" customWidth="1"/>
    <col min="14" max="14" width="12.42578125" style="8" customWidth="1"/>
    <col min="15" max="23" width="16.5703125" style="8" customWidth="1"/>
    <col min="24" max="32" width="16.7109375" style="8" customWidth="1"/>
    <col min="33" max="33" width="15.28515625" style="8" customWidth="1"/>
    <col min="34" max="34" width="9.140625" style="8"/>
    <col min="35" max="35" width="16.5703125" style="8" customWidth="1"/>
    <col min="36" max="16384" width="9.140625" style="8"/>
  </cols>
  <sheetData>
    <row r="1" spans="1:35" ht="18.75">
      <c r="A1" s="24"/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 t="s">
        <v>40</v>
      </c>
      <c r="O1" s="2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46.5" customHeight="1">
      <c r="B2" s="28" t="s">
        <v>38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7"/>
      <c r="O2" s="2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" customHeight="1">
      <c r="A4" s="18" t="s">
        <v>5</v>
      </c>
      <c r="B4" s="11" t="str">
        <f>"Отчетный "&amp;(VALUE(VLOOKUP("Год",'[1]Реквизиты документа'!$A$2:$B$20,2,0)-2))&amp;" год"</f>
        <v>Отчетный 2024 год</v>
      </c>
      <c r="C4" s="15" t="str">
        <f>"Текущий "&amp;(VALUE(VLOOKUP("Год",'[1]Реквизиты документа'!$A$2:$B$20,2,0)-1))&amp;" год"</f>
        <v>Текущий 2025 год</v>
      </c>
      <c r="D4" s="16"/>
      <c r="E4" s="17"/>
      <c r="F4" s="15" t="str">
        <f>"Очередной "&amp;(VALUE(VLOOKUP("Год",'[1]Реквизиты документа'!$A$2:$B$20,2,0)-0))&amp;" год"</f>
        <v>Очередной 2026 год</v>
      </c>
      <c r="G4" s="16"/>
      <c r="H4" s="16"/>
      <c r="I4" s="16"/>
      <c r="J4" s="16"/>
      <c r="K4" s="16"/>
      <c r="L4" s="16"/>
      <c r="M4" s="16"/>
      <c r="N4" s="16"/>
      <c r="O4" s="17"/>
      <c r="P4" s="15" t="str">
        <f>(VALUE(VLOOKUP("Год",'[1]Реквизиты документа'!$A$2:$B$20,2,0)+1))&amp;" год планового периода"</f>
        <v>2027 год планового периода</v>
      </c>
      <c r="Q4" s="16"/>
      <c r="R4" s="16"/>
      <c r="S4" s="16"/>
      <c r="T4" s="16"/>
      <c r="U4" s="16"/>
      <c r="V4" s="16"/>
      <c r="W4" s="16"/>
      <c r="X4" s="16"/>
      <c r="Y4" s="17"/>
      <c r="Z4" s="15" t="str">
        <f>(VALUE(VLOOKUP("Год",'[1]Реквизиты документа'!$A$2:$B$20,2,0)+2))&amp;" год планового периода"</f>
        <v>2028 год планового периода</v>
      </c>
      <c r="AA4" s="16"/>
      <c r="AB4" s="16"/>
      <c r="AC4" s="16"/>
      <c r="AD4" s="16"/>
      <c r="AE4" s="16"/>
      <c r="AF4" s="16"/>
      <c r="AG4" s="16"/>
      <c r="AH4" s="16"/>
      <c r="AI4" s="17"/>
    </row>
    <row r="5" spans="1:35" ht="89.25">
      <c r="A5" s="19"/>
      <c r="B5" s="12" t="s">
        <v>6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12" t="s">
        <v>6</v>
      </c>
      <c r="P5" s="12" t="s">
        <v>9</v>
      </c>
      <c r="Q5" s="12" t="s">
        <v>10</v>
      </c>
      <c r="R5" s="12" t="s">
        <v>11</v>
      </c>
      <c r="S5" s="12" t="s">
        <v>12</v>
      </c>
      <c r="T5" s="12" t="s">
        <v>13</v>
      </c>
      <c r="U5" s="12" t="s">
        <v>14</v>
      </c>
      <c r="V5" s="12" t="s">
        <v>15</v>
      </c>
      <c r="W5" s="12" t="s">
        <v>16</v>
      </c>
      <c r="X5" s="12" t="s">
        <v>17</v>
      </c>
      <c r="Y5" s="12" t="s">
        <v>6</v>
      </c>
      <c r="Z5" s="12" t="s">
        <v>9</v>
      </c>
      <c r="AA5" s="12" t="s">
        <v>10</v>
      </c>
      <c r="AB5" s="12" t="s">
        <v>11</v>
      </c>
      <c r="AC5" s="12" t="s">
        <v>12</v>
      </c>
      <c r="AD5" s="12" t="s">
        <v>13</v>
      </c>
      <c r="AE5" s="12" t="s">
        <v>14</v>
      </c>
      <c r="AF5" s="12" t="s">
        <v>15</v>
      </c>
      <c r="AG5" s="12" t="s">
        <v>16</v>
      </c>
      <c r="AH5" s="12" t="s">
        <v>17</v>
      </c>
      <c r="AI5" s="12" t="s">
        <v>6</v>
      </c>
    </row>
    <row r="6" spans="1:35" ht="22.5">
      <c r="A6" s="13">
        <f>COLUMN()</f>
        <v>1</v>
      </c>
      <c r="B6" s="13">
        <f>COLUMN()</f>
        <v>2</v>
      </c>
      <c r="C6" s="13">
        <f>COLUMN()</f>
        <v>3</v>
      </c>
      <c r="D6" s="13">
        <f>COLUMN()</f>
        <v>4</v>
      </c>
      <c r="E6" s="13">
        <f>COLUMN()</f>
        <v>5</v>
      </c>
      <c r="F6" s="13">
        <f>COLUMN()</f>
        <v>6</v>
      </c>
      <c r="G6" s="13">
        <f>COLUMN()</f>
        <v>7</v>
      </c>
      <c r="H6" s="13" t="str">
        <f>COLUMN()&amp;"="&amp;COLUMN()-4&amp;"*("&amp;COLUMN()-2&amp;"/"&amp;COLUMN()-3&amp;")*"&amp;COLUMN()-1&amp;"*2полуг"</f>
        <v>8=4*(6/5)*7*2полуг</v>
      </c>
      <c r="I6" s="13" t="str">
        <f>COLUMN()&amp;"="&amp;COLUMN()-1&amp;"*1,8%"</f>
        <v>9=8*1,8%</v>
      </c>
      <c r="J6" s="13" t="str">
        <f>COLUMN()&amp;"="&amp;COLUMN()-2&amp;"+"&amp;COLUMN()-1</f>
        <v>10=8+9</v>
      </c>
      <c r="K6" s="13">
        <f>COLUMN()</f>
        <v>11</v>
      </c>
      <c r="L6" s="13" t="str">
        <f>COLUMN()&amp;"="&amp;COLUMN()-2&amp;"*"&amp;COLUMN()-1</f>
        <v>12=10*11</v>
      </c>
      <c r="M6" s="13" t="str">
        <f>COLUMN()&amp;"="&amp;COLUMN()-1&amp;"*5%"</f>
        <v>13=12*5%</v>
      </c>
      <c r="N6" s="13">
        <f>COLUMN()</f>
        <v>14</v>
      </c>
      <c r="O6" s="13" t="str">
        <f>COLUMN()&amp;"="&amp;COLUMN()-3&amp;"-"&amp;COLUMN()-2&amp;"+"&amp;COLUMN()-1</f>
        <v>15=12-13+14</v>
      </c>
      <c r="P6" s="13">
        <f>COLUMN()</f>
        <v>16</v>
      </c>
      <c r="Q6" s="13">
        <f>COLUMN()</f>
        <v>17</v>
      </c>
      <c r="R6" s="13" t="str">
        <f>COLUMN()&amp;"="&amp;COLUMN()-14&amp;"*("&amp;COLUMN()-2&amp;"/"&amp;COLUMN()-13&amp;")*"&amp;COLUMN()-1&amp;"*2полуг"</f>
        <v>18=4*(16/5)*17*2полуг</v>
      </c>
      <c r="S6" s="13" t="str">
        <f>COLUMN()&amp;"="&amp;COLUMN()-1&amp;"*1,8%"</f>
        <v>19=18*1,8%</v>
      </c>
      <c r="T6" s="13" t="str">
        <f>COLUMN()&amp;"="&amp;COLUMN()-2&amp;"+"&amp;COLUMN()-1</f>
        <v>20=18+19</v>
      </c>
      <c r="U6" s="13">
        <f>COLUMN()</f>
        <v>21</v>
      </c>
      <c r="V6" s="13" t="str">
        <f>COLUMN()&amp;"="&amp;COLUMN()-2&amp;"*"&amp;COLUMN()-1</f>
        <v>22=20*21</v>
      </c>
      <c r="W6" s="13" t="str">
        <f>COLUMN()&amp;"="&amp;COLUMN()-1&amp;"*5%"</f>
        <v>23=22*5%</v>
      </c>
      <c r="X6" s="13">
        <f>COLUMN()</f>
        <v>24</v>
      </c>
      <c r="Y6" s="13" t="str">
        <f>COLUMN()&amp;"="&amp;COLUMN()-3&amp;"-"&amp;COLUMN()-2&amp;"+"&amp;COLUMN()-1</f>
        <v>25=22-23+24</v>
      </c>
      <c r="Z6" s="13">
        <f>COLUMN()</f>
        <v>26</v>
      </c>
      <c r="AA6" s="13">
        <f>COLUMN()</f>
        <v>27</v>
      </c>
      <c r="AB6" s="13" t="str">
        <f>COLUMN()&amp;"="&amp;COLUMN()-24&amp;"*("&amp;COLUMN()-2&amp;"/"&amp;COLUMN()-23&amp;")*"&amp;COLUMN()-1&amp;"*2полуг"</f>
        <v>28=4*(26/5)*27*2полуг</v>
      </c>
      <c r="AC6" s="13" t="str">
        <f>COLUMN()&amp;"="&amp;COLUMN()-1&amp;"*1,8%"</f>
        <v>29=28*1,8%</v>
      </c>
      <c r="AD6" s="13" t="str">
        <f>COLUMN()&amp;"="&amp;COLUMN()-2&amp;"+"&amp;COLUMN()-1</f>
        <v>30=28+29</v>
      </c>
      <c r="AE6" s="13">
        <f>COLUMN()</f>
        <v>31</v>
      </c>
      <c r="AF6" s="13" t="str">
        <f>COLUMN()&amp;"="&amp;COLUMN()-2&amp;"*"&amp;COLUMN()-1</f>
        <v>32=30*31</v>
      </c>
      <c r="AG6" s="13" t="str">
        <f>COLUMN()&amp;"="&amp;COLUMN()-1&amp;"*5%"</f>
        <v>33=32*5%</v>
      </c>
      <c r="AH6" s="13">
        <f>COLUMN()</f>
        <v>34</v>
      </c>
      <c r="AI6" s="13" t="str">
        <f>COLUMN()&amp;"="&amp;COLUMN()-3&amp;"-"&amp;COLUMN()-2&amp;"+"&amp;COLUMN()-1</f>
        <v>35=32-33+34</v>
      </c>
    </row>
    <row r="7" spans="1:35">
      <c r="A7" s="14" t="s">
        <v>39</v>
      </c>
      <c r="B7" s="14">
        <f>SUM(B8:B995)</f>
        <v>279312684</v>
      </c>
      <c r="C7" s="14">
        <f>SUM(C8:C995)</f>
        <v>320193867</v>
      </c>
      <c r="D7" s="14">
        <f t="shared" ref="D7:AI7" si="0">SUM(D8:D995)</f>
        <v>173561297.31999999</v>
      </c>
      <c r="E7" s="14">
        <f t="shared" si="0"/>
        <v>23689</v>
      </c>
      <c r="F7" s="14">
        <f t="shared" si="0"/>
        <v>24148</v>
      </c>
      <c r="G7" s="14">
        <f t="shared" si="0"/>
        <v>3.0300000000000002</v>
      </c>
      <c r="H7" s="14">
        <f t="shared" si="0"/>
        <v>357918746</v>
      </c>
      <c r="I7" s="14">
        <f t="shared" si="0"/>
        <v>6442538</v>
      </c>
      <c r="J7" s="14">
        <f t="shared" si="0"/>
        <v>364361284</v>
      </c>
      <c r="K7" s="14">
        <f t="shared" si="0"/>
        <v>3</v>
      </c>
      <c r="L7" s="14">
        <f t="shared" si="0"/>
        <v>364361284</v>
      </c>
      <c r="M7" s="14">
        <f t="shared" si="0"/>
        <v>18218065</v>
      </c>
      <c r="N7" s="14">
        <f t="shared" si="0"/>
        <v>0</v>
      </c>
      <c r="O7" s="14">
        <f t="shared" si="0"/>
        <v>364361284</v>
      </c>
      <c r="P7" s="14">
        <f t="shared" si="0"/>
        <v>24148</v>
      </c>
      <c r="Q7" s="14">
        <f t="shared" si="0"/>
        <v>3.0300000000000002</v>
      </c>
      <c r="R7" s="14">
        <f t="shared" si="0"/>
        <v>357918746</v>
      </c>
      <c r="S7" s="14">
        <f t="shared" si="0"/>
        <v>6442538</v>
      </c>
      <c r="T7" s="14">
        <f t="shared" si="0"/>
        <v>364361284</v>
      </c>
      <c r="U7" s="14">
        <f t="shared" si="0"/>
        <v>3</v>
      </c>
      <c r="V7" s="14">
        <f t="shared" si="0"/>
        <v>364361284</v>
      </c>
      <c r="W7" s="14">
        <f t="shared" si="0"/>
        <v>18218065</v>
      </c>
      <c r="X7" s="14">
        <f t="shared" si="0"/>
        <v>0</v>
      </c>
      <c r="Y7" s="14">
        <f t="shared" si="0"/>
        <v>364361284</v>
      </c>
      <c r="Z7" s="14">
        <f t="shared" si="0"/>
        <v>24148</v>
      </c>
      <c r="AA7" s="14">
        <f t="shared" si="0"/>
        <v>3.0300000000000002</v>
      </c>
      <c r="AB7" s="14">
        <f t="shared" si="0"/>
        <v>357918746</v>
      </c>
      <c r="AC7" s="14">
        <f t="shared" si="0"/>
        <v>6442538</v>
      </c>
      <c r="AD7" s="14">
        <f t="shared" si="0"/>
        <v>364361284</v>
      </c>
      <c r="AE7" s="14">
        <f t="shared" si="0"/>
        <v>3</v>
      </c>
      <c r="AF7" s="14">
        <f t="shared" si="0"/>
        <v>364361284</v>
      </c>
      <c r="AG7" s="14">
        <f t="shared" si="0"/>
        <v>18218065</v>
      </c>
      <c r="AH7" s="14">
        <f t="shared" si="0"/>
        <v>0</v>
      </c>
      <c r="AI7" s="14">
        <f t="shared" si="0"/>
        <v>364361284</v>
      </c>
    </row>
    <row r="8" spans="1:35">
      <c r="A8" s="20" t="s">
        <v>18</v>
      </c>
      <c r="B8" s="21">
        <v>67932149</v>
      </c>
      <c r="C8" s="21">
        <v>84325598</v>
      </c>
      <c r="D8" s="22">
        <v>46071764.210000001</v>
      </c>
      <c r="E8" s="22">
        <v>5170</v>
      </c>
      <c r="F8" s="22">
        <v>5411</v>
      </c>
      <c r="G8" s="22">
        <v>1.01</v>
      </c>
      <c r="H8" s="23">
        <f>IF($E8=0,0,ROUND($D8*F8*G8/$E8*2,0))</f>
        <v>97403195</v>
      </c>
      <c r="I8" s="23">
        <f>ROUND(H8*1.8/100,0)</f>
        <v>1753258</v>
      </c>
      <c r="J8" s="23">
        <f>H8+I8</f>
        <v>99156453</v>
      </c>
      <c r="K8" s="22">
        <v>1</v>
      </c>
      <c r="L8" s="23">
        <f>ROUND(J8*K8,0)</f>
        <v>99156453</v>
      </c>
      <c r="M8" s="23">
        <f>ROUND(L8*5/100,0)</f>
        <v>4957823</v>
      </c>
      <c r="N8" s="22"/>
      <c r="O8" s="23">
        <f>ROUND(L8-M8+N8,0)</f>
        <v>94198630</v>
      </c>
      <c r="P8" s="22">
        <v>5411</v>
      </c>
      <c r="Q8" s="22">
        <v>1.01</v>
      </c>
      <c r="R8" s="23">
        <f>IF($E8=0,0,ROUND($D8*P8*Q8/$E8*2,0))</f>
        <v>97403195</v>
      </c>
      <c r="S8" s="23">
        <f>ROUND(R8*1.8/100,0)</f>
        <v>1753258</v>
      </c>
      <c r="T8" s="23">
        <f>R8+S8</f>
        <v>99156453</v>
      </c>
      <c r="U8" s="22">
        <v>1</v>
      </c>
      <c r="V8" s="23">
        <f>ROUND(T8*U8,0)</f>
        <v>99156453</v>
      </c>
      <c r="W8" s="23">
        <f>ROUND(V8*5/100,0)</f>
        <v>4957823</v>
      </c>
      <c r="X8" s="22"/>
      <c r="Y8" s="23">
        <f>ROUND(V8-W8+X8,0)</f>
        <v>94198630</v>
      </c>
      <c r="Z8" s="22">
        <v>5411</v>
      </c>
      <c r="AA8" s="22">
        <v>1.01</v>
      </c>
      <c r="AB8" s="23">
        <f>IF($E8=0,0,ROUND($D8*Z8*AA8/$E8*2,0))</f>
        <v>97403195</v>
      </c>
      <c r="AC8" s="23">
        <f>ROUND(AB8*1.8/100,0)</f>
        <v>1753258</v>
      </c>
      <c r="AD8" s="23">
        <f>AB8+AC8</f>
        <v>99156453</v>
      </c>
      <c r="AE8" s="22">
        <v>1</v>
      </c>
      <c r="AF8" s="23">
        <f>ROUND(AD8*AE8,0)</f>
        <v>99156453</v>
      </c>
      <c r="AG8" s="23">
        <f>ROUND(AF8*5/100,0)</f>
        <v>4957823</v>
      </c>
      <c r="AH8" s="22"/>
      <c r="AI8" s="23">
        <f>ROUND(AF8-AG8+AH8,0)</f>
        <v>94198630</v>
      </c>
    </row>
    <row r="9" spans="1:35">
      <c r="A9" s="20" t="s">
        <v>19</v>
      </c>
      <c r="B9" s="21">
        <v>197649609</v>
      </c>
      <c r="C9" s="21">
        <v>204748123</v>
      </c>
      <c r="D9" s="22">
        <v>119208925.3</v>
      </c>
      <c r="E9" s="22">
        <v>17215</v>
      </c>
      <c r="F9" s="22">
        <v>17379</v>
      </c>
      <c r="G9" s="22">
        <v>1.01</v>
      </c>
      <c r="H9" s="23">
        <f t="shared" ref="H9:H10" si="1">IF($E9=0,0,ROUND($D9*F9*G9/$E9*2,0))</f>
        <v>243096048</v>
      </c>
      <c r="I9" s="23">
        <f t="shared" ref="I9:I10" si="2">ROUND(H9*1.8/100,0)</f>
        <v>4375729</v>
      </c>
      <c r="J9" s="23">
        <f t="shared" ref="J9:J10" si="3">H9+I9</f>
        <v>247471777</v>
      </c>
      <c r="K9" s="22">
        <v>1</v>
      </c>
      <c r="L9" s="23">
        <f t="shared" ref="L9:L10" si="4">ROUND(J9*K9,0)</f>
        <v>247471777</v>
      </c>
      <c r="M9" s="23">
        <f t="shared" ref="M9:M10" si="5">ROUND(L9*5/100,0)</f>
        <v>12373589</v>
      </c>
      <c r="N9" s="22"/>
      <c r="O9" s="23">
        <f t="shared" ref="O9:O10" si="6">ROUND(L9-M9+N9,0)</f>
        <v>235098188</v>
      </c>
      <c r="P9" s="22">
        <v>17379</v>
      </c>
      <c r="Q9" s="22">
        <v>1.01</v>
      </c>
      <c r="R9" s="23">
        <f t="shared" ref="R9:R10" si="7">IF($E9=0,0,ROUND($D9*P9*Q9/$E9*2,0))</f>
        <v>243096048</v>
      </c>
      <c r="S9" s="23">
        <f t="shared" ref="S9:S10" si="8">ROUND(R9*1.8/100,0)</f>
        <v>4375729</v>
      </c>
      <c r="T9" s="23">
        <f t="shared" ref="T9:T10" si="9">R9+S9</f>
        <v>247471777</v>
      </c>
      <c r="U9" s="22">
        <v>1</v>
      </c>
      <c r="V9" s="23">
        <f t="shared" ref="V9:V10" si="10">ROUND(T9*U9,0)</f>
        <v>247471777</v>
      </c>
      <c r="W9" s="23">
        <f t="shared" ref="W9:W10" si="11">ROUND(V9*5/100,0)</f>
        <v>12373589</v>
      </c>
      <c r="X9" s="22"/>
      <c r="Y9" s="23">
        <f t="shared" ref="Y9:Y10" si="12">ROUND(V9-W9+X9,0)</f>
        <v>235098188</v>
      </c>
      <c r="Z9" s="22">
        <v>17379</v>
      </c>
      <c r="AA9" s="22">
        <v>1.01</v>
      </c>
      <c r="AB9" s="23">
        <f t="shared" ref="AB9:AB10" si="13">IF($E9=0,0,ROUND($D9*Z9*AA9/$E9*2,0))</f>
        <v>243096048</v>
      </c>
      <c r="AC9" s="23">
        <f t="shared" ref="AC9:AC10" si="14">ROUND(AB9*1.8/100,0)</f>
        <v>4375729</v>
      </c>
      <c r="AD9" s="23">
        <f t="shared" ref="AD9:AD10" si="15">AB9+AC9</f>
        <v>247471777</v>
      </c>
      <c r="AE9" s="22">
        <v>1</v>
      </c>
      <c r="AF9" s="23">
        <f t="shared" ref="AF9:AF10" si="16">ROUND(AD9*AE9,0)</f>
        <v>247471777</v>
      </c>
      <c r="AG9" s="23">
        <f t="shared" ref="AG9:AG10" si="17">ROUND(AF9*5/100,0)</f>
        <v>12373589</v>
      </c>
      <c r="AH9" s="22"/>
      <c r="AI9" s="23">
        <f t="shared" ref="AI9:AI10" si="18">ROUND(AF9-AG9+AH9,0)</f>
        <v>235098188</v>
      </c>
    </row>
    <row r="10" spans="1:35">
      <c r="A10" s="20" t="s">
        <v>20</v>
      </c>
      <c r="B10" s="21">
        <v>13730926</v>
      </c>
      <c r="C10" s="21">
        <v>15110453</v>
      </c>
      <c r="D10" s="22">
        <v>8280607.8099999996</v>
      </c>
      <c r="E10" s="22">
        <v>1304</v>
      </c>
      <c r="F10" s="22">
        <v>1358</v>
      </c>
      <c r="G10" s="22">
        <v>1.01</v>
      </c>
      <c r="H10" s="23">
        <f t="shared" si="1"/>
        <v>17419503</v>
      </c>
      <c r="I10" s="23">
        <f t="shared" si="2"/>
        <v>313551</v>
      </c>
      <c r="J10" s="23">
        <f t="shared" si="3"/>
        <v>17733054</v>
      </c>
      <c r="K10" s="22">
        <v>1</v>
      </c>
      <c r="L10" s="23">
        <f t="shared" si="4"/>
        <v>17733054</v>
      </c>
      <c r="M10" s="23">
        <f t="shared" si="5"/>
        <v>886653</v>
      </c>
      <c r="N10" s="22"/>
      <c r="O10" s="23">
        <f t="shared" si="6"/>
        <v>16846401</v>
      </c>
      <c r="P10" s="22">
        <v>1358</v>
      </c>
      <c r="Q10" s="22">
        <v>1.01</v>
      </c>
      <c r="R10" s="23">
        <f t="shared" si="7"/>
        <v>17419503</v>
      </c>
      <c r="S10" s="23">
        <f t="shared" si="8"/>
        <v>313551</v>
      </c>
      <c r="T10" s="23">
        <f t="shared" si="9"/>
        <v>17733054</v>
      </c>
      <c r="U10" s="22">
        <v>1</v>
      </c>
      <c r="V10" s="23">
        <f t="shared" si="10"/>
        <v>17733054</v>
      </c>
      <c r="W10" s="23">
        <f t="shared" si="11"/>
        <v>886653</v>
      </c>
      <c r="X10" s="22"/>
      <c r="Y10" s="23">
        <f t="shared" si="12"/>
        <v>16846401</v>
      </c>
      <c r="Z10" s="22">
        <v>1358</v>
      </c>
      <c r="AA10" s="22">
        <v>1.01</v>
      </c>
      <c r="AB10" s="23">
        <f t="shared" si="13"/>
        <v>17419503</v>
      </c>
      <c r="AC10" s="23">
        <f t="shared" si="14"/>
        <v>313551</v>
      </c>
      <c r="AD10" s="23">
        <f t="shared" si="15"/>
        <v>17733054</v>
      </c>
      <c r="AE10" s="22">
        <v>1</v>
      </c>
      <c r="AF10" s="23">
        <f t="shared" si="16"/>
        <v>17733054</v>
      </c>
      <c r="AG10" s="23">
        <f t="shared" si="17"/>
        <v>886653</v>
      </c>
      <c r="AH10" s="22"/>
      <c r="AI10" s="23">
        <f t="shared" si="18"/>
        <v>16846401</v>
      </c>
    </row>
    <row r="11" spans="1:35">
      <c r="A11" s="20" t="s">
        <v>21</v>
      </c>
      <c r="B11" s="22"/>
      <c r="C11" s="21">
        <v>16009693</v>
      </c>
      <c r="D11" s="22"/>
      <c r="E11" s="22"/>
      <c r="F11" s="22"/>
      <c r="G11" s="22"/>
      <c r="H11" s="23"/>
      <c r="I11" s="23"/>
      <c r="J11" s="23"/>
      <c r="K11" s="22"/>
      <c r="L11" s="23"/>
      <c r="M11" s="23"/>
      <c r="N11" s="22"/>
      <c r="O11" s="23">
        <f>SUM(M8:M10)+N11</f>
        <v>18218065</v>
      </c>
      <c r="P11" s="22"/>
      <c r="Q11" s="22"/>
      <c r="R11" s="23"/>
      <c r="S11" s="23"/>
      <c r="T11" s="23"/>
      <c r="U11" s="22"/>
      <c r="V11" s="23"/>
      <c r="W11" s="23"/>
      <c r="X11" s="22"/>
      <c r="Y11" s="23">
        <f>SUM(W8:W10)+X11</f>
        <v>18218065</v>
      </c>
      <c r="Z11" s="22"/>
      <c r="AA11" s="22"/>
      <c r="AB11" s="23"/>
      <c r="AC11" s="23"/>
      <c r="AD11" s="23"/>
      <c r="AE11" s="22"/>
      <c r="AF11" s="23"/>
      <c r="AG11" s="23"/>
      <c r="AH11" s="22"/>
      <c r="AI11" s="23">
        <f>SUM(AG8:AG10)+AH11</f>
        <v>18218065</v>
      </c>
    </row>
    <row r="12" spans="1:35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</sheetData>
  <mergeCells count="7">
    <mergeCell ref="P4:Y4"/>
    <mergeCell ref="Z4:AI4"/>
    <mergeCell ref="N1:O1"/>
    <mergeCell ref="A4:A5"/>
    <mergeCell ref="C4:E4"/>
    <mergeCell ref="F4:O4"/>
    <mergeCell ref="B2:M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colBreaks count="2" manualBreakCount="2">
    <brk id="15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2025-10-10T14:48:53Z</cp:lastPrinted>
  <dcterms:created xsi:type="dcterms:W3CDTF">2006-09-28T05:33:49Z</dcterms:created>
  <dcterms:modified xsi:type="dcterms:W3CDTF">2025-10-10T14:54:42Z</dcterms:modified>
</cp:coreProperties>
</file>